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เอกสาร อ้อ\สรุปกลุ่มงาน IT(2569)\เอกสารรออัพโหลด\"/>
    </mc:Choice>
  </mc:AlternateContent>
  <xr:revisionPtr revIDLastSave="0" documentId="8_{4D890558-A066-4E45-97F6-E585C7FEE893}" xr6:coauthVersionLast="47" xr6:coauthVersionMax="47" xr10:uidLastSave="{00000000-0000-0000-0000-000000000000}"/>
  <bookViews>
    <workbookView xWindow="-120" yWindow="-120" windowWidth="29040" windowHeight="15720" firstSheet="2" activeTab="3" xr2:uid="{00000000-000D-0000-FFFF-FFFF00000000}"/>
  </bookViews>
  <sheets>
    <sheet name="kpi" sheetId="55" state="hidden" r:id="rId1"/>
    <sheet name="code" sheetId="26" state="hidden" r:id="rId2"/>
    <sheet name="p1" sheetId="1" r:id="rId3"/>
    <sheet name="กำหนด-MOU" sheetId="42" r:id="rId4"/>
    <sheet name="ข้อตกลงในการปฏิบัติราชการ" sheetId="43" r:id="rId5"/>
    <sheet name="mou1" sheetId="28" r:id="rId6"/>
    <sheet name="mou2" sheetId="29" r:id="rId7"/>
    <sheet name="p2" sheetId="2" r:id="rId8"/>
    <sheet name="p3" sheetId="3" r:id="rId9"/>
    <sheet name="standard" sheetId="50" state="hidden" r:id="rId10"/>
    <sheet name="Competency" sheetId="51" state="hidden" r:id="rId11"/>
    <sheet name="แบบประเมินสมรรถนะหลัก" sheetId="52" r:id="rId12"/>
    <sheet name="แบบประเมินสมรรถนะประจำสายงาน" sheetId="54" r:id="rId13"/>
    <sheet name="p4" sheetId="11" r:id="rId14"/>
    <sheet name="p4(อาวุโส)" sheetId="38" state="hidden" r:id="rId15"/>
    <sheet name="p4(ชนพ)" sheetId="41" state="hidden" r:id="rId16"/>
    <sheet name="p5" sheetId="5" r:id="rId17"/>
    <sheet name="p6" sheetId="6" r:id="rId18"/>
    <sheet name="p7" sheetId="8" r:id="rId19"/>
    <sheet name="p8" sheetId="9" r:id="rId20"/>
    <sheet name="p9" sheetId="17" r:id="rId21"/>
    <sheet name="p10" sheetId="21" r:id="rId22"/>
    <sheet name="p11" sheetId="22" r:id="rId23"/>
    <sheet name="สรุป" sheetId="20" r:id="rId24"/>
    <sheet name="สรุป (วันลา)" sheetId="37" r:id="rId25"/>
    <sheet name="รอบที่ 1" sheetId="44" r:id="rId26"/>
    <sheet name="รอบที่ 2" sheetId="45" r:id="rId27"/>
    <sheet name="รวมทั้งปี" sheetId="46" r:id="rId28"/>
    <sheet name="3)อ.ห้วยทับทัน" sheetId="47" r:id="rId29"/>
    <sheet name="4)รายละเอียดการปรับค่าจ้าง(รวม)" sheetId="48" r:id="rId30"/>
    <sheet name="แบบบันทึกคะแนน(โดยผู้ประเมิน)" sheetId="56" state="hidden" r:id="rId31"/>
  </sheets>
  <externalReferences>
    <externalReference r:id="rId32"/>
    <externalReference r:id="rId33"/>
    <externalReference r:id="rId34"/>
  </externalReferences>
  <definedNames>
    <definedName name="_xlnm._FilterDatabase" localSheetId="28" hidden="1">'3)อ.ห้วยทับทัน'!$A$3:$W$18</definedName>
    <definedName name="_xlnm._FilterDatabase" localSheetId="0" hidden="1">kpi!$A$2:$S$49</definedName>
    <definedName name="_xlnm._FilterDatabase" localSheetId="27" hidden="1">รวมทั้งปี!$A$4:$Q$22</definedName>
    <definedName name="_xlnm._FilterDatabase" localSheetId="25" hidden="1">'รอบที่ 1'!$A$4:$Q$24</definedName>
    <definedName name="_xlnm._FilterDatabase" localSheetId="26" hidden="1">'รอบที่ 2'!$A$4:$Q$23</definedName>
    <definedName name="_Hlk130893849" localSheetId="4">ข้อตกลงในการปฏิบัติราชการ!$A$18</definedName>
    <definedName name="_xlnm.Print_Titles" localSheetId="29">'4)รายละเอียดการปรับค่าจ้าง(รวม)'!$8:$11</definedName>
    <definedName name="_xlnm.Print_Titles" localSheetId="6">'mou2'!$1:$4</definedName>
    <definedName name="tb_score" localSheetId="28">[1]คำชี้แจง!$B$2:$E$28</definedName>
    <definedName name="tb_score">[2]คำชี้แจง!$B$2:$E$28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80" i="55" l="1"/>
  <c r="O80" i="55" s="1"/>
  <c r="Q80" i="55" s="1"/>
  <c r="M79" i="55"/>
  <c r="O79" i="55" s="1"/>
  <c r="Q79" i="55" s="1"/>
  <c r="D79" i="55"/>
  <c r="M78" i="55"/>
  <c r="O78" i="55" s="1"/>
  <c r="Q78" i="55" s="1"/>
  <c r="M77" i="55"/>
  <c r="O77" i="55" s="1"/>
  <c r="Q77" i="55" s="1"/>
  <c r="M76" i="55"/>
  <c r="O76" i="55" s="1"/>
  <c r="Q76" i="55" s="1"/>
  <c r="M75" i="55"/>
  <c r="O75" i="55" s="1"/>
  <c r="Q75" i="55" s="1"/>
  <c r="M74" i="55"/>
  <c r="O74" i="55" s="1"/>
  <c r="Q74" i="55" s="1"/>
  <c r="D74" i="55"/>
  <c r="M73" i="55"/>
  <c r="O73" i="55" s="1"/>
  <c r="Q73" i="55" s="1"/>
  <c r="M72" i="55"/>
  <c r="O72" i="55" s="1"/>
  <c r="Q72" i="55" s="1"/>
  <c r="K72" i="55"/>
  <c r="O71" i="55"/>
  <c r="Q71" i="55" s="1"/>
  <c r="M71" i="55"/>
  <c r="K71" i="55"/>
  <c r="M70" i="55"/>
  <c r="O70" i="55" s="1"/>
  <c r="Q70" i="55" s="1"/>
  <c r="K70" i="55"/>
  <c r="M69" i="55"/>
  <c r="O69" i="55" s="1"/>
  <c r="Q69" i="55" s="1"/>
  <c r="K69" i="55"/>
  <c r="M68" i="55"/>
  <c r="O68" i="55" s="1"/>
  <c r="Q68" i="55" s="1"/>
  <c r="M67" i="55"/>
  <c r="O67" i="55" s="1"/>
  <c r="Q67" i="55" s="1"/>
  <c r="M66" i="55"/>
  <c r="O66" i="55" s="1"/>
  <c r="Q66" i="55" s="1"/>
  <c r="M65" i="55"/>
  <c r="O65" i="55" s="1"/>
  <c r="Q65" i="55" s="1"/>
  <c r="M64" i="55"/>
  <c r="O64" i="55" s="1"/>
  <c r="Q64" i="55" s="1"/>
  <c r="M63" i="55"/>
  <c r="O63" i="55" s="1"/>
  <c r="Q63" i="55" s="1"/>
  <c r="M62" i="55"/>
  <c r="O62" i="55" s="1"/>
  <c r="Q62" i="55" s="1"/>
  <c r="M61" i="55"/>
  <c r="O61" i="55" s="1"/>
  <c r="Q61" i="55" s="1"/>
  <c r="M60" i="55"/>
  <c r="O60" i="55" s="1"/>
  <c r="Q60" i="55" s="1"/>
  <c r="M59" i="55"/>
  <c r="O59" i="55" s="1"/>
  <c r="Q59" i="55" s="1"/>
  <c r="M58" i="55"/>
  <c r="O58" i="55" s="1"/>
  <c r="Q58" i="55" s="1"/>
  <c r="M57" i="55"/>
  <c r="O57" i="55" s="1"/>
  <c r="Q57" i="55" s="1"/>
  <c r="D57" i="55"/>
  <c r="M56" i="55"/>
  <c r="O56" i="55" s="1"/>
  <c r="Q56" i="55" s="1"/>
  <c r="D56" i="55"/>
  <c r="M55" i="55"/>
  <c r="O55" i="55" s="1"/>
  <c r="Q55" i="55" s="1"/>
  <c r="D55" i="55"/>
  <c r="M54" i="55"/>
  <c r="O54" i="55" s="1"/>
  <c r="Q54" i="55" s="1"/>
  <c r="D54" i="55"/>
  <c r="M53" i="55"/>
  <c r="O53" i="55" s="1"/>
  <c r="Q53" i="55" s="1"/>
  <c r="D53" i="55"/>
  <c r="M52" i="55"/>
  <c r="O52" i="55" s="1"/>
  <c r="Q52" i="55" s="1"/>
  <c r="M51" i="55"/>
  <c r="O51" i="55" s="1"/>
  <c r="Q51" i="55" s="1"/>
  <c r="M50" i="55"/>
  <c r="O50" i="55" s="1"/>
  <c r="Q50" i="55" s="1"/>
  <c r="M49" i="55"/>
  <c r="O49" i="55" s="1"/>
  <c r="Q49" i="55" s="1"/>
  <c r="M48" i="55"/>
  <c r="O48" i="55" s="1"/>
  <c r="Q48" i="55" s="1"/>
  <c r="O47" i="55"/>
  <c r="Q47" i="55" s="1"/>
  <c r="M47" i="55"/>
  <c r="O46" i="55"/>
  <c r="Q46" i="55" s="1"/>
  <c r="M46" i="55"/>
  <c r="M45" i="55"/>
  <c r="O45" i="55" s="1"/>
  <c r="Q45" i="55" s="1"/>
  <c r="M44" i="55"/>
  <c r="O44" i="55" s="1"/>
  <c r="Q44" i="55" s="1"/>
  <c r="M43" i="55"/>
  <c r="O43" i="55" s="1"/>
  <c r="Q43" i="55" s="1"/>
  <c r="M42" i="55"/>
  <c r="O42" i="55" s="1"/>
  <c r="Q42" i="55" s="1"/>
  <c r="M41" i="55"/>
  <c r="O41" i="55" s="1"/>
  <c r="Q41" i="55" s="1"/>
  <c r="M40" i="55"/>
  <c r="O40" i="55" s="1"/>
  <c r="Q40" i="55" s="1"/>
  <c r="M39" i="55"/>
  <c r="O39" i="55" s="1"/>
  <c r="Q39" i="55" s="1"/>
  <c r="M38" i="55"/>
  <c r="O38" i="55" s="1"/>
  <c r="Q38" i="55" s="1"/>
  <c r="M37" i="55"/>
  <c r="O37" i="55" s="1"/>
  <c r="Q37" i="55" s="1"/>
  <c r="M36" i="55"/>
  <c r="O36" i="55" s="1"/>
  <c r="Q36" i="55" s="1"/>
  <c r="M35" i="55"/>
  <c r="O35" i="55" s="1"/>
  <c r="Q35" i="55" s="1"/>
  <c r="O34" i="55"/>
  <c r="Q34" i="55" s="1"/>
  <c r="M34" i="55"/>
  <c r="M33" i="55"/>
  <c r="O33" i="55" s="1"/>
  <c r="Q33" i="55" s="1"/>
  <c r="M32" i="55"/>
  <c r="O32" i="55" s="1"/>
  <c r="Q32" i="55" s="1"/>
  <c r="O31" i="55"/>
  <c r="Q31" i="55" s="1"/>
  <c r="M31" i="55"/>
  <c r="O30" i="55"/>
  <c r="Q30" i="55" s="1"/>
  <c r="M30" i="55"/>
  <c r="D30" i="55"/>
  <c r="M29" i="55"/>
  <c r="O29" i="55" s="1"/>
  <c r="Q29" i="55" s="1"/>
  <c r="M28" i="55"/>
  <c r="O28" i="55" s="1"/>
  <c r="Q28" i="55" s="1"/>
  <c r="M27" i="55"/>
  <c r="O27" i="55" s="1"/>
  <c r="Q27" i="55" s="1"/>
  <c r="O26" i="55"/>
  <c r="Q26" i="55" s="1"/>
  <c r="M26" i="55"/>
  <c r="O25" i="55"/>
  <c r="Q25" i="55" s="1"/>
  <c r="M25" i="55"/>
  <c r="M24" i="55"/>
  <c r="O24" i="55" s="1"/>
  <c r="Q24" i="55" s="1"/>
  <c r="M23" i="55"/>
  <c r="O23" i="55" s="1"/>
  <c r="Q23" i="55" s="1"/>
  <c r="M22" i="55"/>
  <c r="O22" i="55" s="1"/>
  <c r="Q22" i="55" s="1"/>
  <c r="M21" i="55"/>
  <c r="O21" i="55" s="1"/>
  <c r="Q21" i="55" s="1"/>
  <c r="M20" i="55"/>
  <c r="O20" i="55" s="1"/>
  <c r="Q20" i="55" s="1"/>
  <c r="M19" i="55"/>
  <c r="O19" i="55" s="1"/>
  <c r="Q19" i="55" s="1"/>
  <c r="M18" i="55"/>
  <c r="O18" i="55" s="1"/>
  <c r="Q18" i="55" s="1"/>
  <c r="M17" i="55"/>
  <c r="O17" i="55" s="1"/>
  <c r="Q17" i="55" s="1"/>
  <c r="M16" i="55"/>
  <c r="O16" i="55" s="1"/>
  <c r="Q16" i="55" s="1"/>
  <c r="M15" i="55"/>
  <c r="O15" i="55" s="1"/>
  <c r="Q15" i="55" s="1"/>
  <c r="M14" i="55"/>
  <c r="O14" i="55" s="1"/>
  <c r="Q14" i="55" s="1"/>
  <c r="M13" i="55"/>
  <c r="O13" i="55" s="1"/>
  <c r="Q13" i="55" s="1"/>
  <c r="D13" i="55"/>
  <c r="M12" i="55"/>
  <c r="O12" i="55" s="1"/>
  <c r="Q12" i="55" s="1"/>
  <c r="M11" i="55"/>
  <c r="O11" i="55" s="1"/>
  <c r="Q11" i="55" s="1"/>
  <c r="M10" i="55"/>
  <c r="O10" i="55" s="1"/>
  <c r="Q10" i="55" s="1"/>
  <c r="M9" i="55"/>
  <c r="O9" i="55" s="1"/>
  <c r="Q9" i="55" s="1"/>
  <c r="M8" i="55"/>
  <c r="O8" i="55" s="1"/>
  <c r="Q8" i="55" s="1"/>
  <c r="M7" i="55"/>
  <c r="O7" i="55" s="1"/>
  <c r="Q7" i="55" s="1"/>
  <c r="M6" i="55"/>
  <c r="O6" i="55" s="1"/>
  <c r="Q6" i="55" s="1"/>
  <c r="O5" i="55"/>
  <c r="Q5" i="55" s="1"/>
  <c r="M5" i="55"/>
  <c r="O4" i="55"/>
  <c r="Q4" i="55" s="1"/>
  <c r="M4" i="55"/>
  <c r="M3" i="55"/>
  <c r="O3" i="55" s="1"/>
  <c r="Q3" i="55" s="1"/>
  <c r="A9" i="1"/>
  <c r="C31" i="26"/>
  <c r="C32" i="26" s="1"/>
  <c r="C33" i="26" s="1"/>
  <c r="C34" i="26" s="1"/>
  <c r="C35" i="26" s="1"/>
  <c r="C36" i="26" s="1"/>
  <c r="C37" i="26" s="1"/>
  <c r="C38" i="26" s="1"/>
  <c r="C39" i="26" s="1"/>
  <c r="C40" i="26" s="1"/>
  <c r="C41" i="26" s="1"/>
  <c r="C42" i="26" s="1"/>
  <c r="C43" i="26" s="1"/>
  <c r="C44" i="26" s="1"/>
  <c r="C45" i="26" s="1"/>
  <c r="C46" i="26" s="1"/>
  <c r="C47" i="26" s="1"/>
  <c r="C48" i="26" s="1"/>
  <c r="C49" i="26" s="1"/>
  <c r="C50" i="26" s="1"/>
  <c r="C51" i="26" s="1"/>
  <c r="C52" i="26" s="1"/>
  <c r="C53" i="26" s="1"/>
  <c r="C54" i="26" s="1"/>
  <c r="C55" i="26" s="1"/>
  <c r="E33" i="48" l="1"/>
  <c r="F33" i="48"/>
  <c r="G33" i="48"/>
  <c r="H33" i="48"/>
  <c r="I33" i="48"/>
  <c r="J33" i="48"/>
  <c r="S33" i="48"/>
  <c r="T33" i="48"/>
  <c r="B34" i="48"/>
  <c r="E34" i="48"/>
  <c r="F34" i="48"/>
  <c r="G34" i="48"/>
  <c r="K34" i="48" s="1"/>
  <c r="H34" i="48"/>
  <c r="I34" i="48"/>
  <c r="J34" i="48"/>
  <c r="S34" i="48"/>
  <c r="J13" i="48"/>
  <c r="J14" i="48"/>
  <c r="J15" i="48"/>
  <c r="J16" i="48"/>
  <c r="J17" i="48"/>
  <c r="J18" i="48"/>
  <c r="J19" i="48"/>
  <c r="J20" i="48"/>
  <c r="J21" i="48"/>
  <c r="J22" i="48"/>
  <c r="J23" i="48"/>
  <c r="J24" i="48"/>
  <c r="J25" i="48"/>
  <c r="J26" i="48"/>
  <c r="J27" i="48"/>
  <c r="J28" i="48"/>
  <c r="J29" i="48"/>
  <c r="J30" i="48"/>
  <c r="J31" i="48"/>
  <c r="J32" i="48"/>
  <c r="I13" i="48"/>
  <c r="I14" i="48"/>
  <c r="I15" i="48"/>
  <c r="I16" i="48"/>
  <c r="I17" i="48"/>
  <c r="I18" i="48"/>
  <c r="I19" i="48"/>
  <c r="I20" i="48"/>
  <c r="L20" i="48" s="1"/>
  <c r="I21" i="48"/>
  <c r="I22" i="48"/>
  <c r="I23" i="48"/>
  <c r="I24" i="48"/>
  <c r="I25" i="48"/>
  <c r="I26" i="48"/>
  <c r="I27" i="48"/>
  <c r="I28" i="48"/>
  <c r="I29" i="48"/>
  <c r="I30" i="48"/>
  <c r="I31" i="48"/>
  <c r="I32" i="48"/>
  <c r="L32" i="48" s="1"/>
  <c r="H13" i="48"/>
  <c r="H14" i="48"/>
  <c r="H15" i="48"/>
  <c r="H16" i="48"/>
  <c r="H17" i="48"/>
  <c r="H18" i="48"/>
  <c r="H19" i="48"/>
  <c r="H20" i="48"/>
  <c r="H21" i="48"/>
  <c r="H22" i="48"/>
  <c r="H23" i="48"/>
  <c r="H24" i="48"/>
  <c r="H25" i="48"/>
  <c r="H26" i="48"/>
  <c r="H27" i="48"/>
  <c r="H28" i="48"/>
  <c r="H29" i="48"/>
  <c r="H30" i="48"/>
  <c r="H31" i="48"/>
  <c r="H32" i="48"/>
  <c r="G13" i="48"/>
  <c r="G14" i="48"/>
  <c r="G15" i="48"/>
  <c r="G16" i="48"/>
  <c r="G17" i="48"/>
  <c r="G18" i="48"/>
  <c r="G19" i="48"/>
  <c r="G20" i="48"/>
  <c r="G21" i="48"/>
  <c r="G22" i="48"/>
  <c r="G23" i="48"/>
  <c r="G24" i="48"/>
  <c r="G25" i="48"/>
  <c r="G26" i="48"/>
  <c r="G27" i="48"/>
  <c r="G28" i="48"/>
  <c r="G29" i="48"/>
  <c r="G30" i="48"/>
  <c r="G31" i="48"/>
  <c r="G32" i="48"/>
  <c r="F13" i="48"/>
  <c r="F14" i="48"/>
  <c r="F15" i="48"/>
  <c r="F16" i="48"/>
  <c r="F17" i="48"/>
  <c r="F18" i="48"/>
  <c r="F19" i="48"/>
  <c r="F20" i="48"/>
  <c r="F21" i="48"/>
  <c r="F22" i="48"/>
  <c r="F23" i="48"/>
  <c r="F24" i="48"/>
  <c r="F25" i="48"/>
  <c r="F26" i="48"/>
  <c r="F27" i="48"/>
  <c r="F28" i="48"/>
  <c r="F29" i="48"/>
  <c r="F30" i="48"/>
  <c r="F31" i="48"/>
  <c r="F32" i="48"/>
  <c r="E13" i="48"/>
  <c r="E14" i="48"/>
  <c r="E15" i="48"/>
  <c r="E16" i="48"/>
  <c r="E17" i="48"/>
  <c r="E18" i="48"/>
  <c r="E19" i="48"/>
  <c r="E20" i="48"/>
  <c r="E21" i="48"/>
  <c r="E22" i="48"/>
  <c r="E23" i="48"/>
  <c r="E24" i="48"/>
  <c r="E25" i="48"/>
  <c r="E26" i="48"/>
  <c r="E27" i="48"/>
  <c r="E28" i="48"/>
  <c r="E29" i="48"/>
  <c r="E30" i="48"/>
  <c r="E31" i="48"/>
  <c r="E32" i="48"/>
  <c r="S31" i="48"/>
  <c r="S27" i="48"/>
  <c r="S23" i="48"/>
  <c r="T23" i="48"/>
  <c r="I28" i="47"/>
  <c r="X24" i="47"/>
  <c r="X20" i="47"/>
  <c r="X16" i="47"/>
  <c r="X11" i="47"/>
  <c r="X6" i="47"/>
  <c r="S32" i="48"/>
  <c r="N6" i="47"/>
  <c r="O6" i="47"/>
  <c r="N7" i="47"/>
  <c r="O7" i="47"/>
  <c r="N8" i="47"/>
  <c r="O8" i="47"/>
  <c r="N9" i="47"/>
  <c r="O9" i="47"/>
  <c r="N10" i="47"/>
  <c r="O10" i="47"/>
  <c r="N11" i="47"/>
  <c r="O11" i="47"/>
  <c r="N12" i="47"/>
  <c r="O12" i="47"/>
  <c r="P12" i="47" s="1"/>
  <c r="Q12" i="47" s="1"/>
  <c r="N13" i="47"/>
  <c r="O13" i="47"/>
  <c r="N14" i="47"/>
  <c r="O14" i="47"/>
  <c r="N15" i="47"/>
  <c r="O15" i="47"/>
  <c r="N16" i="47"/>
  <c r="O16" i="47"/>
  <c r="N17" i="47"/>
  <c r="O17" i="47"/>
  <c r="N18" i="47"/>
  <c r="O18" i="47"/>
  <c r="N19" i="47"/>
  <c r="O19" i="47"/>
  <c r="N20" i="47"/>
  <c r="O20" i="47"/>
  <c r="P20" i="47" s="1"/>
  <c r="Q20" i="47" s="1"/>
  <c r="N21" i="47"/>
  <c r="O21" i="47"/>
  <c r="N22" i="47"/>
  <c r="O22" i="47"/>
  <c r="P22" i="47" s="1"/>
  <c r="Q22" i="47" s="1"/>
  <c r="N23" i="47"/>
  <c r="O23" i="47"/>
  <c r="P23" i="47" s="1"/>
  <c r="Q23" i="47" s="1"/>
  <c r="N24" i="47"/>
  <c r="O24" i="47"/>
  <c r="N25" i="47"/>
  <c r="O25" i="47"/>
  <c r="N26" i="47"/>
  <c r="P26" i="47" s="1"/>
  <c r="Q26" i="47" s="1"/>
  <c r="O26" i="47"/>
  <c r="N27" i="47"/>
  <c r="O27" i="47"/>
  <c r="O5" i="47"/>
  <c r="N5" i="47"/>
  <c r="J6" i="47"/>
  <c r="K6" i="47"/>
  <c r="J7" i="47"/>
  <c r="K7" i="47"/>
  <c r="L7" i="47" s="1"/>
  <c r="J8" i="47"/>
  <c r="K8" i="47"/>
  <c r="J9" i="47"/>
  <c r="K9" i="47"/>
  <c r="J10" i="47"/>
  <c r="K10" i="47"/>
  <c r="J11" i="47"/>
  <c r="K11" i="47"/>
  <c r="J12" i="47"/>
  <c r="K12" i="47"/>
  <c r="J13" i="47"/>
  <c r="K13" i="47"/>
  <c r="J14" i="47"/>
  <c r="K14" i="47"/>
  <c r="J15" i="47"/>
  <c r="K15" i="47"/>
  <c r="J16" i="47"/>
  <c r="K16" i="47"/>
  <c r="J17" i="47"/>
  <c r="K17" i="47"/>
  <c r="J18" i="47"/>
  <c r="K18" i="47"/>
  <c r="J19" i="47"/>
  <c r="K19" i="47"/>
  <c r="J20" i="47"/>
  <c r="K20" i="47"/>
  <c r="J21" i="47"/>
  <c r="K21" i="47"/>
  <c r="J22" i="47"/>
  <c r="K22" i="47"/>
  <c r="J23" i="47"/>
  <c r="K23" i="47"/>
  <c r="J24" i="47"/>
  <c r="K24" i="47"/>
  <c r="L24" i="47" s="1"/>
  <c r="M24" i="47" s="1"/>
  <c r="J25" i="47"/>
  <c r="K25" i="47"/>
  <c r="J26" i="47"/>
  <c r="K26" i="47"/>
  <c r="J27" i="47"/>
  <c r="K27" i="47"/>
  <c r="K5" i="47"/>
  <c r="J5" i="47"/>
  <c r="P17" i="45"/>
  <c r="P18" i="45"/>
  <c r="I6" i="45"/>
  <c r="I7" i="45"/>
  <c r="J7" i="45" s="1"/>
  <c r="P7" i="45"/>
  <c r="I8" i="45"/>
  <c r="I9" i="45"/>
  <c r="I10" i="45"/>
  <c r="J10" i="45" s="1"/>
  <c r="P10" i="45"/>
  <c r="I11" i="45"/>
  <c r="J11" i="45" s="1"/>
  <c r="P11" i="45"/>
  <c r="I12" i="45"/>
  <c r="I13" i="45"/>
  <c r="J13" i="45" s="1"/>
  <c r="P13" i="45" s="1"/>
  <c r="I14" i="45"/>
  <c r="J14" i="45" s="1"/>
  <c r="P14" i="45"/>
  <c r="I15" i="45"/>
  <c r="I16" i="45"/>
  <c r="I17" i="45"/>
  <c r="J17" i="45" s="1"/>
  <c r="I18" i="45"/>
  <c r="J18" i="45" s="1"/>
  <c r="I19" i="45"/>
  <c r="J19" i="45" s="1"/>
  <c r="P19" i="45" s="1"/>
  <c r="I20" i="45"/>
  <c r="J20" i="45" s="1"/>
  <c r="P20" i="45"/>
  <c r="Q20" i="45" s="1"/>
  <c r="I21" i="45"/>
  <c r="J21" i="45" s="1"/>
  <c r="I22" i="45"/>
  <c r="J22" i="45" s="1"/>
  <c r="I23" i="45"/>
  <c r="I24" i="45"/>
  <c r="J24" i="45" s="1"/>
  <c r="I25" i="45"/>
  <c r="J25" i="45" s="1"/>
  <c r="I26" i="45"/>
  <c r="J26" i="45" s="1"/>
  <c r="P26" i="45" s="1"/>
  <c r="Q26" i="45" s="1"/>
  <c r="I27" i="45"/>
  <c r="J27" i="45" s="1"/>
  <c r="I6" i="44"/>
  <c r="I7" i="44"/>
  <c r="I8" i="44"/>
  <c r="I9" i="44"/>
  <c r="I10" i="44"/>
  <c r="I11" i="44"/>
  <c r="I12" i="44"/>
  <c r="I13" i="44"/>
  <c r="I14" i="44"/>
  <c r="I15" i="44"/>
  <c r="I16" i="44"/>
  <c r="I17" i="44"/>
  <c r="I18" i="44"/>
  <c r="I19" i="44"/>
  <c r="J19" i="44" s="1"/>
  <c r="P19" i="44" s="1"/>
  <c r="I20" i="44"/>
  <c r="I21" i="44"/>
  <c r="I22" i="44"/>
  <c r="J22" i="44" s="1"/>
  <c r="I23" i="44"/>
  <c r="I24" i="44"/>
  <c r="I25" i="44"/>
  <c r="J25" i="44" s="1"/>
  <c r="P25" i="44" s="1"/>
  <c r="Q25" i="44" s="1"/>
  <c r="I26" i="44"/>
  <c r="I27" i="44"/>
  <c r="B6" i="47"/>
  <c r="C6" i="47"/>
  <c r="D6" i="47"/>
  <c r="E6" i="47"/>
  <c r="B7" i="47"/>
  <c r="C7" i="47"/>
  <c r="D7" i="47"/>
  <c r="E7" i="47"/>
  <c r="B8" i="47"/>
  <c r="C8" i="47"/>
  <c r="D8" i="47"/>
  <c r="E8" i="47"/>
  <c r="B9" i="47"/>
  <c r="C9" i="47"/>
  <c r="D9" i="47"/>
  <c r="E9" i="47"/>
  <c r="B10" i="47"/>
  <c r="C10" i="47"/>
  <c r="D10" i="47"/>
  <c r="E10" i="47"/>
  <c r="B11" i="47"/>
  <c r="C11" i="47"/>
  <c r="D11" i="47"/>
  <c r="E11" i="47"/>
  <c r="B12" i="47"/>
  <c r="C12" i="47"/>
  <c r="D12" i="47"/>
  <c r="E12" i="47"/>
  <c r="B13" i="47"/>
  <c r="C13" i="47"/>
  <c r="D13" i="47"/>
  <c r="E13" i="47"/>
  <c r="B14" i="47"/>
  <c r="C14" i="47"/>
  <c r="D14" i="47"/>
  <c r="E14" i="47"/>
  <c r="B15" i="47"/>
  <c r="C15" i="47"/>
  <c r="D15" i="47"/>
  <c r="E15" i="47"/>
  <c r="B16" i="47"/>
  <c r="C16" i="47"/>
  <c r="D16" i="47"/>
  <c r="E16" i="47"/>
  <c r="B17" i="47"/>
  <c r="C17" i="47"/>
  <c r="D17" i="47"/>
  <c r="E17" i="47"/>
  <c r="B18" i="47"/>
  <c r="C18" i="47"/>
  <c r="D18" i="47"/>
  <c r="E18" i="47"/>
  <c r="P18" i="47"/>
  <c r="Q18" i="47" s="1"/>
  <c r="B19" i="47"/>
  <c r="C19" i="47"/>
  <c r="D19" i="47"/>
  <c r="E19" i="47"/>
  <c r="B20" i="47"/>
  <c r="C20" i="47"/>
  <c r="D20" i="47"/>
  <c r="E20" i="47"/>
  <c r="B21" i="47"/>
  <c r="C21" i="47"/>
  <c r="D21" i="47"/>
  <c r="E21" i="47"/>
  <c r="B22" i="47"/>
  <c r="C22" i="47"/>
  <c r="D22" i="47"/>
  <c r="E22" i="47"/>
  <c r="B23" i="47"/>
  <c r="C23" i="47"/>
  <c r="D23" i="47"/>
  <c r="E23" i="47"/>
  <c r="B24" i="47"/>
  <c r="C24" i="47"/>
  <c r="D24" i="47"/>
  <c r="E24" i="47"/>
  <c r="B25" i="47"/>
  <c r="C25" i="47"/>
  <c r="D25" i="47"/>
  <c r="E25" i="47"/>
  <c r="B26" i="47"/>
  <c r="C26" i="47"/>
  <c r="D26" i="47"/>
  <c r="E26" i="47"/>
  <c r="B27" i="47"/>
  <c r="C27" i="47"/>
  <c r="D27" i="47"/>
  <c r="E27" i="47"/>
  <c r="O27" i="46"/>
  <c r="N27" i="46"/>
  <c r="M27" i="46"/>
  <c r="L27" i="46"/>
  <c r="K27" i="46"/>
  <c r="H27" i="46"/>
  <c r="G27" i="46"/>
  <c r="F27" i="46"/>
  <c r="D34" i="48" s="1"/>
  <c r="E27" i="46"/>
  <c r="C34" i="48" s="1"/>
  <c r="D27" i="46"/>
  <c r="C27" i="46"/>
  <c r="B27" i="46"/>
  <c r="O26" i="46"/>
  <c r="N26" i="46"/>
  <c r="M26" i="46"/>
  <c r="L26" i="46"/>
  <c r="K26" i="46"/>
  <c r="H26" i="46"/>
  <c r="G26" i="46"/>
  <c r="F26" i="46"/>
  <c r="D33" i="48" s="1"/>
  <c r="E26" i="46"/>
  <c r="C33" i="48" s="1"/>
  <c r="D26" i="46"/>
  <c r="B33" i="48" s="1"/>
  <c r="C26" i="46"/>
  <c r="B26" i="46"/>
  <c r="O25" i="46"/>
  <c r="N25" i="46"/>
  <c r="M25" i="46"/>
  <c r="L25" i="46"/>
  <c r="K25" i="46"/>
  <c r="H25" i="46"/>
  <c r="G25" i="46"/>
  <c r="F25" i="46"/>
  <c r="E25" i="46"/>
  <c r="D25" i="46"/>
  <c r="C25" i="46"/>
  <c r="B25" i="46"/>
  <c r="O24" i="46"/>
  <c r="N24" i="46"/>
  <c r="M24" i="46"/>
  <c r="L24" i="46"/>
  <c r="K24" i="46"/>
  <c r="H24" i="46"/>
  <c r="G24" i="46"/>
  <c r="F24" i="46"/>
  <c r="E24" i="46"/>
  <c r="D24" i="46"/>
  <c r="C24" i="46"/>
  <c r="B24" i="46"/>
  <c r="O23" i="46"/>
  <c r="N23" i="46"/>
  <c r="M23" i="46"/>
  <c r="L23" i="46"/>
  <c r="K23" i="46"/>
  <c r="H23" i="46"/>
  <c r="G23" i="46"/>
  <c r="F23" i="46"/>
  <c r="E23" i="46"/>
  <c r="D23" i="46"/>
  <c r="C23" i="46"/>
  <c r="B23" i="46"/>
  <c r="O22" i="46"/>
  <c r="N22" i="46"/>
  <c r="M22" i="46"/>
  <c r="L22" i="46"/>
  <c r="K22" i="46"/>
  <c r="H22" i="46"/>
  <c r="G22" i="46"/>
  <c r="F22" i="46"/>
  <c r="E22" i="46"/>
  <c r="D22" i="46"/>
  <c r="C22" i="46"/>
  <c r="B22" i="46"/>
  <c r="O21" i="46"/>
  <c r="N21" i="46"/>
  <c r="M21" i="46"/>
  <c r="L21" i="46"/>
  <c r="K21" i="46"/>
  <c r="H21" i="46"/>
  <c r="G21" i="46"/>
  <c r="F21" i="46"/>
  <c r="E21" i="46"/>
  <c r="D21" i="46"/>
  <c r="C21" i="46"/>
  <c r="B21" i="46"/>
  <c r="O20" i="46"/>
  <c r="N20" i="46"/>
  <c r="M20" i="46"/>
  <c r="L20" i="46"/>
  <c r="K20" i="46"/>
  <c r="H20" i="46"/>
  <c r="G20" i="46"/>
  <c r="F20" i="46"/>
  <c r="E20" i="46"/>
  <c r="D20" i="46"/>
  <c r="C20" i="46"/>
  <c r="B20" i="46"/>
  <c r="O19" i="46"/>
  <c r="N19" i="46"/>
  <c r="M19" i="46"/>
  <c r="L19" i="46"/>
  <c r="K19" i="46"/>
  <c r="H19" i="46"/>
  <c r="G19" i="46"/>
  <c r="F19" i="46"/>
  <c r="E19" i="46"/>
  <c r="D19" i="46"/>
  <c r="C19" i="46"/>
  <c r="B19" i="46"/>
  <c r="O18" i="46"/>
  <c r="N18" i="46"/>
  <c r="M18" i="46"/>
  <c r="L18" i="46"/>
  <c r="K18" i="46"/>
  <c r="H18" i="46"/>
  <c r="G18" i="46"/>
  <c r="F18" i="46"/>
  <c r="E18" i="46"/>
  <c r="D18" i="46"/>
  <c r="C18" i="46"/>
  <c r="B18" i="46"/>
  <c r="O17" i="46"/>
  <c r="N17" i="46"/>
  <c r="M17" i="46"/>
  <c r="L17" i="46"/>
  <c r="K17" i="46"/>
  <c r="H17" i="46"/>
  <c r="G17" i="46"/>
  <c r="F17" i="46"/>
  <c r="E17" i="46"/>
  <c r="D17" i="46"/>
  <c r="C17" i="46"/>
  <c r="B17" i="46"/>
  <c r="O16" i="46"/>
  <c r="N16" i="46"/>
  <c r="M16" i="46"/>
  <c r="L16" i="46"/>
  <c r="K16" i="46"/>
  <c r="H16" i="46"/>
  <c r="G16" i="46"/>
  <c r="F16" i="46"/>
  <c r="E16" i="46"/>
  <c r="D16" i="46"/>
  <c r="C16" i="46"/>
  <c r="B16" i="46"/>
  <c r="O15" i="46"/>
  <c r="N15" i="46"/>
  <c r="M15" i="46"/>
  <c r="L15" i="46"/>
  <c r="K15" i="46"/>
  <c r="H15" i="46"/>
  <c r="G15" i="46"/>
  <c r="F15" i="46"/>
  <c r="E15" i="46"/>
  <c r="D15" i="46"/>
  <c r="C15" i="46"/>
  <c r="B15" i="46"/>
  <c r="O14" i="46"/>
  <c r="N14" i="46"/>
  <c r="M14" i="46"/>
  <c r="L14" i="46"/>
  <c r="K14" i="46"/>
  <c r="H14" i="46"/>
  <c r="G14" i="46"/>
  <c r="F14" i="46"/>
  <c r="E14" i="46"/>
  <c r="D14" i="46"/>
  <c r="C14" i="46"/>
  <c r="B14" i="46"/>
  <c r="O13" i="46"/>
  <c r="N13" i="46"/>
  <c r="M13" i="46"/>
  <c r="L13" i="46"/>
  <c r="K13" i="46"/>
  <c r="H13" i="46"/>
  <c r="G13" i="46"/>
  <c r="F13" i="46"/>
  <c r="E13" i="46"/>
  <c r="D13" i="46"/>
  <c r="C13" i="46"/>
  <c r="B13" i="46"/>
  <c r="O12" i="46"/>
  <c r="N12" i="46"/>
  <c r="M12" i="46"/>
  <c r="L12" i="46"/>
  <c r="K12" i="46"/>
  <c r="H12" i="46"/>
  <c r="G12" i="46"/>
  <c r="F12" i="46"/>
  <c r="E12" i="46"/>
  <c r="D12" i="46"/>
  <c r="C12" i="46"/>
  <c r="B12" i="46"/>
  <c r="O11" i="46"/>
  <c r="N11" i="46"/>
  <c r="M11" i="46"/>
  <c r="L11" i="46"/>
  <c r="K11" i="46"/>
  <c r="H11" i="46"/>
  <c r="G11" i="46"/>
  <c r="F11" i="46"/>
  <c r="E11" i="46"/>
  <c r="D11" i="46"/>
  <c r="C11" i="46"/>
  <c r="B11" i="46"/>
  <c r="O10" i="46"/>
  <c r="N10" i="46"/>
  <c r="M10" i="46"/>
  <c r="L10" i="46"/>
  <c r="K10" i="46"/>
  <c r="H10" i="46"/>
  <c r="G10" i="46"/>
  <c r="F10" i="46"/>
  <c r="E10" i="46"/>
  <c r="D10" i="46"/>
  <c r="C10" i="46"/>
  <c r="B10" i="46"/>
  <c r="O9" i="46"/>
  <c r="N9" i="46"/>
  <c r="M9" i="46"/>
  <c r="L9" i="46"/>
  <c r="K9" i="46"/>
  <c r="H9" i="46"/>
  <c r="G9" i="46"/>
  <c r="F9" i="46"/>
  <c r="E9" i="46"/>
  <c r="D9" i="46"/>
  <c r="C9" i="46"/>
  <c r="B9" i="46"/>
  <c r="O8" i="46"/>
  <c r="N8" i="46"/>
  <c r="M8" i="46"/>
  <c r="L8" i="46"/>
  <c r="K8" i="46"/>
  <c r="H8" i="46"/>
  <c r="G8" i="46"/>
  <c r="F8" i="46"/>
  <c r="E8" i="46"/>
  <c r="D8" i="46"/>
  <c r="C8" i="46"/>
  <c r="B8" i="46"/>
  <c r="O7" i="46"/>
  <c r="N7" i="46"/>
  <c r="M7" i="46"/>
  <c r="L7" i="46"/>
  <c r="K7" i="46"/>
  <c r="H7" i="46"/>
  <c r="G7" i="46"/>
  <c r="F7" i="46"/>
  <c r="E7" i="46"/>
  <c r="D7" i="46"/>
  <c r="C7" i="46"/>
  <c r="B7" i="46"/>
  <c r="O6" i="46"/>
  <c r="N6" i="46"/>
  <c r="M6" i="46"/>
  <c r="L6" i="46"/>
  <c r="K6" i="46"/>
  <c r="H6" i="46"/>
  <c r="G6" i="46"/>
  <c r="F6" i="46"/>
  <c r="E6" i="46"/>
  <c r="D6" i="46"/>
  <c r="C6" i="46"/>
  <c r="B6" i="46"/>
  <c r="D37" i="46"/>
  <c r="E37" i="46"/>
  <c r="F37" i="46"/>
  <c r="D38" i="46"/>
  <c r="E38" i="46"/>
  <c r="F38" i="46"/>
  <c r="E36" i="46"/>
  <c r="F36" i="46"/>
  <c r="D36" i="46"/>
  <c r="C28" i="46"/>
  <c r="C41" i="45"/>
  <c r="C41" i="46" s="1"/>
  <c r="E37" i="45"/>
  <c r="F37" i="45"/>
  <c r="E38" i="45"/>
  <c r="F38" i="45"/>
  <c r="D37" i="45"/>
  <c r="D38" i="45"/>
  <c r="E36" i="45"/>
  <c r="F36" i="45"/>
  <c r="D36" i="45"/>
  <c r="C29" i="45"/>
  <c r="C29" i="46" s="1"/>
  <c r="C30" i="45"/>
  <c r="C30" i="46" s="1"/>
  <c r="C31" i="45"/>
  <c r="C31" i="46" s="1"/>
  <c r="C32" i="45"/>
  <c r="C32" i="46" s="1"/>
  <c r="C33" i="45"/>
  <c r="C33" i="46" s="1"/>
  <c r="C34" i="45"/>
  <c r="C34" i="46" s="1"/>
  <c r="C35" i="45"/>
  <c r="C35" i="46" s="1"/>
  <c r="C39" i="45"/>
  <c r="C39" i="46" s="1"/>
  <c r="C40" i="45"/>
  <c r="C40" i="46" s="1"/>
  <c r="B18" i="45"/>
  <c r="C18" i="45"/>
  <c r="D18" i="45"/>
  <c r="E18" i="45"/>
  <c r="F18" i="45"/>
  <c r="B19" i="45"/>
  <c r="C19" i="45"/>
  <c r="D19" i="45"/>
  <c r="E19" i="45"/>
  <c r="F19" i="45"/>
  <c r="B20" i="45"/>
  <c r="C20" i="45"/>
  <c r="D20" i="45"/>
  <c r="E20" i="45"/>
  <c r="F20" i="45"/>
  <c r="B21" i="45"/>
  <c r="C21" i="45"/>
  <c r="D21" i="45"/>
  <c r="E21" i="45"/>
  <c r="F21" i="45"/>
  <c r="B22" i="45"/>
  <c r="C22" i="45"/>
  <c r="D22" i="45"/>
  <c r="E22" i="45"/>
  <c r="F22" i="45"/>
  <c r="B23" i="45"/>
  <c r="C23" i="45"/>
  <c r="D23" i="45"/>
  <c r="E23" i="45"/>
  <c r="F23" i="45"/>
  <c r="B24" i="45"/>
  <c r="C24" i="45"/>
  <c r="D24" i="45"/>
  <c r="E24" i="45"/>
  <c r="F24" i="45"/>
  <c r="B25" i="45"/>
  <c r="C25" i="45"/>
  <c r="D25" i="45"/>
  <c r="E25" i="45"/>
  <c r="F25" i="45"/>
  <c r="B26" i="45"/>
  <c r="C26" i="45"/>
  <c r="D26" i="45"/>
  <c r="E26" i="45"/>
  <c r="F26" i="45"/>
  <c r="B27" i="45"/>
  <c r="C27" i="45"/>
  <c r="D27" i="45"/>
  <c r="E27" i="45"/>
  <c r="F27" i="45"/>
  <c r="C28" i="45"/>
  <c r="B28" i="45"/>
  <c r="B28" i="46" s="1"/>
  <c r="E14" i="1"/>
  <c r="A1" i="42"/>
  <c r="A2" i="1"/>
  <c r="E13" i="1"/>
  <c r="P15" i="47" l="1"/>
  <c r="Q15" i="47" s="1"/>
  <c r="L15" i="47"/>
  <c r="L33" i="48"/>
  <c r="P9" i="47"/>
  <c r="Q9" i="47" s="1"/>
  <c r="J6" i="45"/>
  <c r="P6" i="45" s="1"/>
  <c r="J16" i="45"/>
  <c r="P16" i="45" s="1"/>
  <c r="J8" i="45"/>
  <c r="P8" i="45" s="1"/>
  <c r="J15" i="45"/>
  <c r="P15" i="45" s="1"/>
  <c r="P27" i="47"/>
  <c r="Q27" i="47" s="1"/>
  <c r="L23" i="48"/>
  <c r="L21" i="47"/>
  <c r="M21" i="47" s="1"/>
  <c r="L22" i="48"/>
  <c r="L34" i="48"/>
  <c r="J12" i="45"/>
  <c r="P12" i="45" s="1"/>
  <c r="J23" i="45"/>
  <c r="P23" i="45" s="1"/>
  <c r="Q23" i="45" s="1"/>
  <c r="L9" i="47"/>
  <c r="J9" i="45"/>
  <c r="P9" i="45" s="1"/>
  <c r="T34" i="48"/>
  <c r="L21" i="48"/>
  <c r="L8" i="47"/>
  <c r="M8" i="47" s="1"/>
  <c r="K33" i="48"/>
  <c r="M33" i="48" s="1"/>
  <c r="N33" i="48" s="1"/>
  <c r="J27" i="44"/>
  <c r="P27" i="44" s="1"/>
  <c r="Q27" i="44" s="1"/>
  <c r="J26" i="44"/>
  <c r="P26" i="44" s="1"/>
  <c r="Q26" i="44" s="1"/>
  <c r="J24" i="44"/>
  <c r="P24" i="44" s="1"/>
  <c r="Q24" i="44" s="1"/>
  <c r="J23" i="44"/>
  <c r="P23" i="44" s="1"/>
  <c r="Q23" i="44" s="1"/>
  <c r="J20" i="44"/>
  <c r="P20" i="44" s="1"/>
  <c r="J21" i="44"/>
  <c r="P21" i="44" s="1"/>
  <c r="J10" i="44"/>
  <c r="P10" i="44" s="1"/>
  <c r="J13" i="44"/>
  <c r="P13" i="44" s="1"/>
  <c r="J11" i="44"/>
  <c r="P11" i="44" s="1"/>
  <c r="J9" i="44"/>
  <c r="P9" i="44" s="1"/>
  <c r="J8" i="44"/>
  <c r="P8" i="44" s="1"/>
  <c r="J7" i="44"/>
  <c r="P7" i="44" s="1"/>
  <c r="J14" i="44"/>
  <c r="P14" i="44" s="1"/>
  <c r="J12" i="44"/>
  <c r="P12" i="44" s="1"/>
  <c r="J6" i="44"/>
  <c r="P6" i="44" s="1"/>
  <c r="J16" i="44"/>
  <c r="P16" i="44" s="1"/>
  <c r="J15" i="44"/>
  <c r="P15" i="44" s="1"/>
  <c r="J18" i="44"/>
  <c r="P18" i="44" s="1"/>
  <c r="Q18" i="44" s="1"/>
  <c r="J17" i="44"/>
  <c r="P17" i="44" s="1"/>
  <c r="L14" i="47"/>
  <c r="L13" i="47"/>
  <c r="M13" i="47" s="1"/>
  <c r="L18" i="47"/>
  <c r="M18" i="47" s="1"/>
  <c r="L12" i="47"/>
  <c r="M12" i="47" s="1"/>
  <c r="L6" i="47"/>
  <c r="R6" i="47" s="1"/>
  <c r="S6" i="47" s="1"/>
  <c r="L19" i="47"/>
  <c r="M19" i="47" s="1"/>
  <c r="K32" i="48"/>
  <c r="M32" i="48" s="1"/>
  <c r="K20" i="48"/>
  <c r="L16" i="47"/>
  <c r="M16" i="47" s="1"/>
  <c r="L25" i="47"/>
  <c r="M25" i="47" s="1"/>
  <c r="I6" i="46"/>
  <c r="J6" i="46" s="1"/>
  <c r="P6" i="46" s="1"/>
  <c r="Q6" i="46" s="1"/>
  <c r="I7" i="46"/>
  <c r="J7" i="46" s="1"/>
  <c r="P7" i="46" s="1"/>
  <c r="Q7" i="46" s="1"/>
  <c r="I8" i="46"/>
  <c r="J8" i="46" s="1"/>
  <c r="P8" i="46" s="1"/>
  <c r="Q8" i="46" s="1"/>
  <c r="I9" i="46"/>
  <c r="J9" i="46" s="1"/>
  <c r="P9" i="46" s="1"/>
  <c r="Q9" i="46" s="1"/>
  <c r="I10" i="46"/>
  <c r="J10" i="46" s="1"/>
  <c r="P10" i="46" s="1"/>
  <c r="Q10" i="46" s="1"/>
  <c r="I11" i="46"/>
  <c r="J11" i="46" s="1"/>
  <c r="P11" i="46" s="1"/>
  <c r="Q11" i="46" s="1"/>
  <c r="I12" i="46"/>
  <c r="J12" i="46" s="1"/>
  <c r="P12" i="46" s="1"/>
  <c r="Q12" i="46" s="1"/>
  <c r="I13" i="46"/>
  <c r="J13" i="46" s="1"/>
  <c r="P13" i="46" s="1"/>
  <c r="Q13" i="46" s="1"/>
  <c r="I14" i="46"/>
  <c r="J14" i="46" s="1"/>
  <c r="P14" i="46" s="1"/>
  <c r="Q14" i="46" s="1"/>
  <c r="I15" i="46"/>
  <c r="J15" i="46" s="1"/>
  <c r="P15" i="46" s="1"/>
  <c r="Q15" i="46" s="1"/>
  <c r="I16" i="46"/>
  <c r="J16" i="46" s="1"/>
  <c r="P16" i="46" s="1"/>
  <c r="Q16" i="46" s="1"/>
  <c r="I18" i="46"/>
  <c r="J18" i="46" s="1"/>
  <c r="P18" i="46" s="1"/>
  <c r="Q18" i="46" s="1"/>
  <c r="I19" i="46"/>
  <c r="J19" i="46" s="1"/>
  <c r="P19" i="46" s="1"/>
  <c r="Q19" i="46" s="1"/>
  <c r="I20" i="46"/>
  <c r="J20" i="46" s="1"/>
  <c r="P20" i="46" s="1"/>
  <c r="Q20" i="46" s="1"/>
  <c r="I21" i="46"/>
  <c r="J21" i="46" s="1"/>
  <c r="P21" i="46" s="1"/>
  <c r="Q21" i="46" s="1"/>
  <c r="I22" i="46"/>
  <c r="J22" i="46" s="1"/>
  <c r="P22" i="46" s="1"/>
  <c r="Q22" i="46" s="1"/>
  <c r="I23" i="46"/>
  <c r="J23" i="46" s="1"/>
  <c r="P23" i="46" s="1"/>
  <c r="Q23" i="46" s="1"/>
  <c r="I24" i="46"/>
  <c r="J24" i="46" s="1"/>
  <c r="P24" i="46" s="1"/>
  <c r="Q24" i="46" s="1"/>
  <c r="I26" i="46"/>
  <c r="J26" i="46" s="1"/>
  <c r="P26" i="46" s="1"/>
  <c r="Q26" i="46" s="1"/>
  <c r="L22" i="47"/>
  <c r="M22" i="47" s="1"/>
  <c r="M34" i="48"/>
  <c r="N34" i="48" s="1"/>
  <c r="L17" i="48"/>
  <c r="P6" i="47"/>
  <c r="Q6" i="47" s="1"/>
  <c r="P17" i="47"/>
  <c r="Q17" i="47" s="1"/>
  <c r="L31" i="48"/>
  <c r="L19" i="48"/>
  <c r="P8" i="47"/>
  <c r="Q8" i="47" s="1"/>
  <c r="P19" i="47"/>
  <c r="Q19" i="47" s="1"/>
  <c r="P13" i="47"/>
  <c r="Q13" i="47" s="1"/>
  <c r="P7" i="47"/>
  <c r="Q7" i="47" s="1"/>
  <c r="L30" i="48"/>
  <c r="L18" i="48"/>
  <c r="L29" i="48"/>
  <c r="P24" i="47"/>
  <c r="R24" i="47" s="1"/>
  <c r="L28" i="48"/>
  <c r="L24" i="48"/>
  <c r="L10" i="47"/>
  <c r="M10" i="47" s="1"/>
  <c r="L27" i="47"/>
  <c r="K14" i="48"/>
  <c r="L23" i="47"/>
  <c r="M23" i="47" s="1"/>
  <c r="K30" i="48"/>
  <c r="L17" i="47"/>
  <c r="M17" i="47" s="1"/>
  <c r="K29" i="48"/>
  <c r="K18" i="48"/>
  <c r="L11" i="47"/>
  <c r="M11" i="47" s="1"/>
  <c r="K17" i="48"/>
  <c r="L26" i="47"/>
  <c r="M26" i="47" s="1"/>
  <c r="L20" i="47"/>
  <c r="R20" i="47" s="1"/>
  <c r="S20" i="47" s="1"/>
  <c r="K28" i="48"/>
  <c r="K16" i="48"/>
  <c r="K27" i="48"/>
  <c r="M27" i="48" s="1"/>
  <c r="K15" i="48"/>
  <c r="K26" i="48"/>
  <c r="K25" i="48"/>
  <c r="K13" i="48"/>
  <c r="K23" i="48"/>
  <c r="K31" i="48"/>
  <c r="K19" i="48"/>
  <c r="L27" i="48"/>
  <c r="L15" i="48"/>
  <c r="K24" i="48"/>
  <c r="L16" i="48"/>
  <c r="K22" i="48"/>
  <c r="L26" i="48"/>
  <c r="L14" i="48"/>
  <c r="K21" i="48"/>
  <c r="M21" i="48" s="1"/>
  <c r="L25" i="48"/>
  <c r="L13" i="48"/>
  <c r="M20" i="48"/>
  <c r="T27" i="48"/>
  <c r="T31" i="48"/>
  <c r="T32" i="48"/>
  <c r="P21" i="45"/>
  <c r="Q21" i="45" s="1"/>
  <c r="P16" i="47"/>
  <c r="Q16" i="47" s="1"/>
  <c r="I25" i="46"/>
  <c r="J25" i="46" s="1"/>
  <c r="P25" i="46" s="1"/>
  <c r="Q25" i="46" s="1"/>
  <c r="P22" i="45"/>
  <c r="Q22" i="45" s="1"/>
  <c r="P21" i="47"/>
  <c r="Q21" i="47" s="1"/>
  <c r="P11" i="47"/>
  <c r="Q11" i="47" s="1"/>
  <c r="P10" i="47"/>
  <c r="Q10" i="47" s="1"/>
  <c r="I27" i="46"/>
  <c r="J27" i="46" s="1"/>
  <c r="P27" i="46" s="1"/>
  <c r="Q27" i="46" s="1"/>
  <c r="P14" i="47"/>
  <c r="Q14" i="47" s="1"/>
  <c r="P25" i="47"/>
  <c r="Q25" i="47" s="1"/>
  <c r="P27" i="45"/>
  <c r="Q27" i="45" s="1"/>
  <c r="P25" i="45"/>
  <c r="Q25" i="45" s="1"/>
  <c r="P24" i="45"/>
  <c r="Q24" i="45" s="1"/>
  <c r="M14" i="47"/>
  <c r="I17" i="46"/>
  <c r="J17" i="46" s="1"/>
  <c r="P17" i="46" s="1"/>
  <c r="Q17" i="46" s="1"/>
  <c r="P22" i="44"/>
  <c r="Q22" i="44" s="1"/>
  <c r="Q19" i="45"/>
  <c r="Q18" i="45"/>
  <c r="M15" i="47"/>
  <c r="R15" i="47"/>
  <c r="M7" i="47"/>
  <c r="R9" i="47"/>
  <c r="M9" i="47"/>
  <c r="A1" i="28"/>
  <c r="A1" i="29" s="1"/>
  <c r="A7" i="2"/>
  <c r="A9" i="2"/>
  <c r="A32" i="29" s="1"/>
  <c r="A5" i="2"/>
  <c r="D7" i="2"/>
  <c r="E18" i="11"/>
  <c r="E17" i="11"/>
  <c r="E16" i="11"/>
  <c r="E14" i="11"/>
  <c r="E13" i="11"/>
  <c r="E12" i="11"/>
  <c r="E11" i="11"/>
  <c r="E10" i="11"/>
  <c r="B5" i="47"/>
  <c r="S14" i="48"/>
  <c r="S15" i="48"/>
  <c r="S16" i="48"/>
  <c r="S17" i="48"/>
  <c r="S19" i="48"/>
  <c r="S20" i="48"/>
  <c r="S22" i="48"/>
  <c r="S24" i="48"/>
  <c r="S26" i="48"/>
  <c r="S29" i="48"/>
  <c r="S30" i="48"/>
  <c r="T30" i="48" s="1"/>
  <c r="S12" i="48"/>
  <c r="J12" i="48"/>
  <c r="I12" i="48"/>
  <c r="H12" i="48"/>
  <c r="G12" i="48"/>
  <c r="F12" i="48"/>
  <c r="F35" i="48" s="1"/>
  <c r="E12" i="48"/>
  <c r="C29" i="48"/>
  <c r="B13" i="48"/>
  <c r="B30" i="48"/>
  <c r="C30" i="48"/>
  <c r="D30" i="48"/>
  <c r="B31" i="48"/>
  <c r="C31" i="48"/>
  <c r="D31" i="48"/>
  <c r="B32" i="48"/>
  <c r="C32" i="48"/>
  <c r="D32" i="48"/>
  <c r="M5" i="46"/>
  <c r="N5" i="46"/>
  <c r="O5" i="46"/>
  <c r="L5" i="46"/>
  <c r="K5" i="46"/>
  <c r="H5" i="46"/>
  <c r="G5" i="46"/>
  <c r="C13" i="48"/>
  <c r="D13" i="48"/>
  <c r="B14" i="48"/>
  <c r="C14" i="48"/>
  <c r="D14" i="48"/>
  <c r="B15" i="48"/>
  <c r="C15" i="48"/>
  <c r="D15" i="48"/>
  <c r="B16" i="48"/>
  <c r="C16" i="48"/>
  <c r="D16" i="48"/>
  <c r="B17" i="48"/>
  <c r="C17" i="48"/>
  <c r="D17" i="48"/>
  <c r="B18" i="48"/>
  <c r="C18" i="48"/>
  <c r="D18" i="48"/>
  <c r="B19" i="48"/>
  <c r="C19" i="48"/>
  <c r="D19" i="48"/>
  <c r="B20" i="48"/>
  <c r="C20" i="48"/>
  <c r="D20" i="48"/>
  <c r="B21" i="48"/>
  <c r="C21" i="48"/>
  <c r="D21" i="48"/>
  <c r="B22" i="48"/>
  <c r="C22" i="48"/>
  <c r="D22" i="48"/>
  <c r="B23" i="48"/>
  <c r="C23" i="48"/>
  <c r="D23" i="48"/>
  <c r="B24" i="48"/>
  <c r="C24" i="48"/>
  <c r="D24" i="48"/>
  <c r="B25" i="48"/>
  <c r="C25" i="48"/>
  <c r="D25" i="48"/>
  <c r="B26" i="48"/>
  <c r="C26" i="48"/>
  <c r="D26" i="48"/>
  <c r="B27" i="48"/>
  <c r="C27" i="48"/>
  <c r="D27" i="48"/>
  <c r="B28" i="48"/>
  <c r="C28" i="48"/>
  <c r="D28" i="48"/>
  <c r="B29" i="48"/>
  <c r="D29" i="48"/>
  <c r="D5" i="46"/>
  <c r="B12" i="48" s="1"/>
  <c r="E5" i="46"/>
  <c r="C12" i="48" s="1"/>
  <c r="F5" i="46"/>
  <c r="D12" i="48" s="1"/>
  <c r="C5" i="46"/>
  <c r="B5" i="46"/>
  <c r="E5" i="47"/>
  <c r="D5" i="47"/>
  <c r="C5" i="47"/>
  <c r="D6" i="45"/>
  <c r="E6" i="45"/>
  <c r="F6" i="45"/>
  <c r="D7" i="45"/>
  <c r="E7" i="45"/>
  <c r="F7" i="45"/>
  <c r="D8" i="45"/>
  <c r="E8" i="45"/>
  <c r="F8" i="45"/>
  <c r="D9" i="45"/>
  <c r="E9" i="45"/>
  <c r="F9" i="45"/>
  <c r="D10" i="45"/>
  <c r="E10" i="45"/>
  <c r="F10" i="45"/>
  <c r="D11" i="45"/>
  <c r="E11" i="45"/>
  <c r="F11" i="45"/>
  <c r="D12" i="45"/>
  <c r="E12" i="45"/>
  <c r="F12" i="45"/>
  <c r="D13" i="45"/>
  <c r="E13" i="45"/>
  <c r="F13" i="45"/>
  <c r="D14" i="45"/>
  <c r="E14" i="45"/>
  <c r="F14" i="45"/>
  <c r="D15" i="45"/>
  <c r="E15" i="45"/>
  <c r="F15" i="45"/>
  <c r="D16" i="45"/>
  <c r="E16" i="45"/>
  <c r="F16" i="45"/>
  <c r="D17" i="45"/>
  <c r="E17" i="45"/>
  <c r="F17" i="45"/>
  <c r="D5" i="45"/>
  <c r="E5" i="45"/>
  <c r="F5" i="45"/>
  <c r="C6" i="45"/>
  <c r="C7" i="45"/>
  <c r="C8" i="45"/>
  <c r="C9" i="45"/>
  <c r="C10" i="45"/>
  <c r="C11" i="45"/>
  <c r="C12" i="45"/>
  <c r="C13" i="45"/>
  <c r="C14" i="45"/>
  <c r="C15" i="45"/>
  <c r="C16" i="45"/>
  <c r="C17" i="45"/>
  <c r="C5" i="45"/>
  <c r="B6" i="45"/>
  <c r="B7" i="45"/>
  <c r="B8" i="45"/>
  <c r="B9" i="45"/>
  <c r="B10" i="45"/>
  <c r="B11" i="45"/>
  <c r="B12" i="45"/>
  <c r="B13" i="45"/>
  <c r="B14" i="45"/>
  <c r="B15" i="45"/>
  <c r="B16" i="45"/>
  <c r="B17" i="45"/>
  <c r="B5" i="45"/>
  <c r="B20" i="8"/>
  <c r="C20" i="8"/>
  <c r="M22" i="48" l="1"/>
  <c r="M17" i="48"/>
  <c r="Q24" i="47"/>
  <c r="M24" i="48"/>
  <c r="M23" i="48"/>
  <c r="M29" i="48"/>
  <c r="R21" i="47"/>
  <c r="T21" i="47" s="1"/>
  <c r="U21" i="47" s="1"/>
  <c r="V21" i="47" s="1"/>
  <c r="W21" i="47" s="1"/>
  <c r="M28" i="48"/>
  <c r="M18" i="48"/>
  <c r="R27" i="47"/>
  <c r="T27" i="47" s="1"/>
  <c r="U27" i="47" s="1"/>
  <c r="M6" i="47"/>
  <c r="R18" i="47"/>
  <c r="S18" i="47" s="1"/>
  <c r="R22" i="47"/>
  <c r="T22" i="47" s="1"/>
  <c r="U22" i="47" s="1"/>
  <c r="V22" i="47" s="1"/>
  <c r="W22" i="47" s="1"/>
  <c r="R12" i="47"/>
  <c r="T12" i="47" s="1"/>
  <c r="U12" i="47" s="1"/>
  <c r="V12" i="47" s="1"/>
  <c r="W12" i="47" s="1"/>
  <c r="M19" i="48"/>
  <c r="R19" i="47"/>
  <c r="S19" i="47" s="1"/>
  <c r="M30" i="48"/>
  <c r="N30" i="48" s="1"/>
  <c r="M14" i="48"/>
  <c r="R17" i="47"/>
  <c r="S17" i="47" s="1"/>
  <c r="M31" i="48"/>
  <c r="N31" i="48" s="1"/>
  <c r="M27" i="47"/>
  <c r="R23" i="47"/>
  <c r="S23" i="47" s="1"/>
  <c r="R7" i="47"/>
  <c r="S7" i="47" s="1"/>
  <c r="R16" i="47"/>
  <c r="S16" i="47" s="1"/>
  <c r="R8" i="47"/>
  <c r="S8" i="47" s="1"/>
  <c r="R13" i="47"/>
  <c r="T13" i="47" s="1"/>
  <c r="U13" i="47" s="1"/>
  <c r="V13" i="47" s="1"/>
  <c r="W13" i="47" s="1"/>
  <c r="R26" i="47"/>
  <c r="S26" i="47" s="1"/>
  <c r="M20" i="47"/>
  <c r="M13" i="48"/>
  <c r="M25" i="48"/>
  <c r="M26" i="48"/>
  <c r="M15" i="48"/>
  <c r="M16" i="48"/>
  <c r="R14" i="47"/>
  <c r="S14" i="47" s="1"/>
  <c r="R11" i="47"/>
  <c r="S11" i="47" s="1"/>
  <c r="R10" i="47"/>
  <c r="S10" i="47" s="1"/>
  <c r="T6" i="47"/>
  <c r="U6" i="47" s="1"/>
  <c r="V6" i="47" s="1"/>
  <c r="W6" i="47" s="1"/>
  <c r="R25" i="47"/>
  <c r="S25" i="47" s="1"/>
  <c r="T20" i="47"/>
  <c r="U20" i="47" s="1"/>
  <c r="V20" i="47" s="1"/>
  <c r="W20" i="47" s="1"/>
  <c r="T24" i="47"/>
  <c r="U24" i="47" s="1"/>
  <c r="V24" i="47" s="1"/>
  <c r="W24" i="47" s="1"/>
  <c r="S24" i="47"/>
  <c r="T9" i="47"/>
  <c r="U9" i="47" s="1"/>
  <c r="V9" i="47" s="1"/>
  <c r="W9" i="47" s="1"/>
  <c r="S9" i="47"/>
  <c r="T15" i="47"/>
  <c r="U15" i="47" s="1"/>
  <c r="V15" i="47" s="1"/>
  <c r="S15" i="47"/>
  <c r="T12" i="48"/>
  <c r="Y20" i="47"/>
  <c r="Y11" i="47"/>
  <c r="Y24" i="47"/>
  <c r="Y6" i="47"/>
  <c r="Y16" i="47"/>
  <c r="N32" i="48"/>
  <c r="F8" i="3"/>
  <c r="S12" i="47" l="1"/>
  <c r="S27" i="47"/>
  <c r="S22" i="47"/>
  <c r="T18" i="47"/>
  <c r="U18" i="47" s="1"/>
  <c r="V18" i="47" s="1"/>
  <c r="W18" i="47" s="1"/>
  <c r="S21" i="47"/>
  <c r="T19" i="47"/>
  <c r="U19" i="47" s="1"/>
  <c r="V19" i="47" s="1"/>
  <c r="W19" i="47" s="1"/>
  <c r="T17" i="47"/>
  <c r="U17" i="47" s="1"/>
  <c r="V17" i="47" s="1"/>
  <c r="W17" i="47" s="1"/>
  <c r="O34" i="48"/>
  <c r="T7" i="47"/>
  <c r="U7" i="47" s="1"/>
  <c r="V7" i="47" s="1"/>
  <c r="W7" i="47" s="1"/>
  <c r="T16" i="47"/>
  <c r="U16" i="47" s="1"/>
  <c r="V16" i="47" s="1"/>
  <c r="W16" i="47" s="1"/>
  <c r="T11" i="47"/>
  <c r="U11" i="47" s="1"/>
  <c r="V11" i="47" s="1"/>
  <c r="W11" i="47" s="1"/>
  <c r="T23" i="47"/>
  <c r="U23" i="47" s="1"/>
  <c r="V23" i="47" s="1"/>
  <c r="W23" i="47" s="1"/>
  <c r="T26" i="47"/>
  <c r="O33" i="48" s="1"/>
  <c r="T10" i="47"/>
  <c r="U10" i="47" s="1"/>
  <c r="V10" i="47" s="1"/>
  <c r="W10" i="47" s="1"/>
  <c r="S13" i="47"/>
  <c r="T8" i="47"/>
  <c r="U8" i="47" s="1"/>
  <c r="V8" i="47" s="1"/>
  <c r="W8" i="47" s="1"/>
  <c r="T14" i="47"/>
  <c r="U14" i="47" s="1"/>
  <c r="V14" i="47" s="1"/>
  <c r="W14" i="47" s="1"/>
  <c r="V27" i="47"/>
  <c r="P34" i="48"/>
  <c r="W15" i="47"/>
  <c r="AA16" i="47"/>
  <c r="T25" i="47"/>
  <c r="O31" i="48"/>
  <c r="H28" i="47"/>
  <c r="G28" i="47"/>
  <c r="F28" i="47"/>
  <c r="I5" i="45"/>
  <c r="J5" i="45" s="1"/>
  <c r="I5" i="44"/>
  <c r="J5" i="44" s="1"/>
  <c r="P5" i="44" s="1"/>
  <c r="O30" i="48" l="1"/>
  <c r="AA20" i="47"/>
  <c r="U26" i="47"/>
  <c r="P33" i="48" s="1"/>
  <c r="AA24" i="47"/>
  <c r="AA11" i="47"/>
  <c r="W27" i="47"/>
  <c r="R34" i="48" s="1"/>
  <c r="Q34" i="48"/>
  <c r="U25" i="47"/>
  <c r="O32" i="48"/>
  <c r="P31" i="48"/>
  <c r="P30" i="48"/>
  <c r="Z16" i="47"/>
  <c r="S21" i="48"/>
  <c r="T21" i="48" s="1"/>
  <c r="Z6" i="47"/>
  <c r="S13" i="48"/>
  <c r="T13" i="48" s="1"/>
  <c r="Z20" i="47"/>
  <c r="S25" i="48"/>
  <c r="T25" i="48" s="1"/>
  <c r="Z24" i="47"/>
  <c r="S28" i="48"/>
  <c r="T28" i="48" s="1"/>
  <c r="Z11" i="47"/>
  <c r="S18" i="48"/>
  <c r="T18" i="48" s="1"/>
  <c r="Q15" i="45"/>
  <c r="Q16" i="45"/>
  <c r="Q17" i="45"/>
  <c r="Q8" i="45"/>
  <c r="Q10" i="45"/>
  <c r="Q14" i="45"/>
  <c r="Q7" i="45"/>
  <c r="Q9" i="45"/>
  <c r="Q11" i="45"/>
  <c r="Q12" i="45"/>
  <c r="P5" i="45"/>
  <c r="Q5" i="45" s="1"/>
  <c r="Q6" i="45"/>
  <c r="Q13" i="45"/>
  <c r="Q21" i="44"/>
  <c r="Q9" i="44"/>
  <c r="Q12" i="44"/>
  <c r="Q13" i="44"/>
  <c r="Q15" i="44"/>
  <c r="Q10" i="44"/>
  <c r="Q11" i="44"/>
  <c r="Q16" i="44"/>
  <c r="Q17" i="44"/>
  <c r="Q19" i="44"/>
  <c r="Q8" i="44"/>
  <c r="Q14" i="44"/>
  <c r="Q6" i="44"/>
  <c r="Q7" i="44"/>
  <c r="Q20" i="44"/>
  <c r="Q5" i="44"/>
  <c r="K12" i="48"/>
  <c r="N13" i="48"/>
  <c r="N25" i="48"/>
  <c r="N29" i="48"/>
  <c r="N17" i="48"/>
  <c r="T26" i="48"/>
  <c r="N20" i="48"/>
  <c r="I5" i="46"/>
  <c r="J5" i="46" s="1"/>
  <c r="P5" i="46" s="1"/>
  <c r="Q5" i="46" s="1"/>
  <c r="T14" i="48"/>
  <c r="T17" i="48"/>
  <c r="N26" i="48"/>
  <c r="T20" i="48"/>
  <c r="N21" i="48"/>
  <c r="N14" i="48"/>
  <c r="L12" i="48"/>
  <c r="G5" i="48"/>
  <c r="M5" i="48" s="1"/>
  <c r="L5" i="47"/>
  <c r="M5" i="47" s="1"/>
  <c r="T22" i="48"/>
  <c r="T15" i="48"/>
  <c r="T16" i="48"/>
  <c r="P5" i="47"/>
  <c r="Q5" i="47" s="1"/>
  <c r="N19" i="48"/>
  <c r="T29" i="48"/>
  <c r="T19" i="48"/>
  <c r="T24" i="48"/>
  <c r="T35" i="48" l="1"/>
  <c r="V26" i="47"/>
  <c r="W26" i="47" s="1"/>
  <c r="R33" i="48" s="1"/>
  <c r="V25" i="47"/>
  <c r="P32" i="48"/>
  <c r="R31" i="48"/>
  <c r="Q31" i="48"/>
  <c r="R30" i="48"/>
  <c r="Q30" i="48"/>
  <c r="N24" i="48"/>
  <c r="N23" i="48"/>
  <c r="N16" i="48"/>
  <c r="M12" i="48"/>
  <c r="N12" i="48" s="1"/>
  <c r="O19" i="48"/>
  <c r="N28" i="48"/>
  <c r="N22" i="48"/>
  <c r="N18" i="48"/>
  <c r="N15" i="48"/>
  <c r="R5" i="47"/>
  <c r="T5" i="47" s="1"/>
  <c r="T28" i="47" s="1"/>
  <c r="N27" i="48"/>
  <c r="O17" i="48"/>
  <c r="M6" i="48"/>
  <c r="Q33" i="48" l="1"/>
  <c r="W25" i="47"/>
  <c r="R32" i="48" s="1"/>
  <c r="Q32" i="48"/>
  <c r="S5" i="47"/>
  <c r="U5" i="47"/>
  <c r="O12" i="48"/>
  <c r="O16" i="48"/>
  <c r="O28" i="48"/>
  <c r="O14" i="48"/>
  <c r="O18" i="48"/>
  <c r="O29" i="48"/>
  <c r="O13" i="48"/>
  <c r="O25" i="48"/>
  <c r="O20" i="48"/>
  <c r="O27" i="48"/>
  <c r="O15" i="48"/>
  <c r="O24" i="48"/>
  <c r="O22" i="48"/>
  <c r="O21" i="48"/>
  <c r="P19" i="48"/>
  <c r="P24" i="48" l="1"/>
  <c r="P15" i="48"/>
  <c r="P18" i="48"/>
  <c r="Q17" i="48"/>
  <c r="P17" i="48"/>
  <c r="P27" i="48"/>
  <c r="P20" i="48"/>
  <c r="P21" i="48"/>
  <c r="P25" i="48"/>
  <c r="P16" i="48"/>
  <c r="O23" i="48"/>
  <c r="P14" i="48"/>
  <c r="R19" i="48"/>
  <c r="Q19" i="48"/>
  <c r="P29" i="48"/>
  <c r="O26" i="48"/>
  <c r="P28" i="48"/>
  <c r="P22" i="48"/>
  <c r="P13" i="48"/>
  <c r="V5" i="47"/>
  <c r="P12" i="48"/>
  <c r="AA6" i="47" l="1"/>
  <c r="AB6" i="47" s="1"/>
  <c r="V28" i="47"/>
  <c r="Q20" i="48"/>
  <c r="R20" i="48"/>
  <c r="AB16" i="47"/>
  <c r="P23" i="48"/>
  <c r="Q12" i="48"/>
  <c r="W5" i="47"/>
  <c r="R13" i="48"/>
  <c r="Q13" i="48"/>
  <c r="Q27" i="48"/>
  <c r="AB24" i="47"/>
  <c r="R27" i="48"/>
  <c r="R22" i="48"/>
  <c r="Q22" i="48"/>
  <c r="R28" i="48"/>
  <c r="Q28" i="48"/>
  <c r="Q16" i="48"/>
  <c r="R16" i="48"/>
  <c r="R18" i="48"/>
  <c r="Q18" i="48"/>
  <c r="AB11" i="47"/>
  <c r="P26" i="48"/>
  <c r="R25" i="48"/>
  <c r="Q25" i="48"/>
  <c r="R15" i="48"/>
  <c r="Q15" i="48"/>
  <c r="R14" i="48"/>
  <c r="Q14" i="48"/>
  <c r="R29" i="48"/>
  <c r="Q29" i="48"/>
  <c r="R21" i="48"/>
  <c r="Q21" i="48"/>
  <c r="Q24" i="48"/>
  <c r="AB20" i="47"/>
  <c r="R24" i="48"/>
  <c r="A13" i="5"/>
  <c r="D14" i="5"/>
  <c r="D13" i="5"/>
  <c r="D12" i="5"/>
  <c r="A12" i="5"/>
  <c r="A3" i="29"/>
  <c r="D41" i="28"/>
  <c r="C5" i="2"/>
  <c r="C12" i="11"/>
  <c r="D20" i="11"/>
  <c r="D19" i="11"/>
  <c r="D18" i="11"/>
  <c r="D17" i="11"/>
  <c r="D16" i="11"/>
  <c r="D14" i="11"/>
  <c r="D13" i="11"/>
  <c r="D12" i="11"/>
  <c r="D11" i="11"/>
  <c r="D10" i="11"/>
  <c r="C20" i="11"/>
  <c r="C19" i="11"/>
  <c r="C18" i="11"/>
  <c r="C17" i="11"/>
  <c r="C16" i="11"/>
  <c r="C14" i="11"/>
  <c r="C13" i="11"/>
  <c r="C11" i="11"/>
  <c r="C10" i="11"/>
  <c r="B20" i="11"/>
  <c r="B19" i="11"/>
  <c r="B18" i="11"/>
  <c r="B17" i="11"/>
  <c r="B16" i="11"/>
  <c r="B14" i="11"/>
  <c r="B13" i="11"/>
  <c r="B12" i="11"/>
  <c r="B11" i="11"/>
  <c r="B10" i="11"/>
  <c r="A20" i="11"/>
  <c r="A19" i="11"/>
  <c r="A18" i="11"/>
  <c r="A17" i="11"/>
  <c r="A16" i="11"/>
  <c r="A15" i="11"/>
  <c r="A14" i="11"/>
  <c r="A13" i="11"/>
  <c r="A12" i="11"/>
  <c r="A10" i="11"/>
  <c r="A11" i="11"/>
  <c r="G20" i="11"/>
  <c r="G19" i="11"/>
  <c r="A2" i="11"/>
  <c r="A14" i="43"/>
  <c r="A13" i="43"/>
  <c r="A26" i="43"/>
  <c r="A27" i="43"/>
  <c r="A25" i="43"/>
  <c r="A20" i="43"/>
  <c r="A19" i="43"/>
  <c r="A10" i="43"/>
  <c r="A6" i="43"/>
  <c r="G6" i="2" l="1"/>
  <c r="C11" i="28"/>
  <c r="B7" i="29"/>
  <c r="I6" i="2"/>
  <c r="E6" i="2"/>
  <c r="C9" i="28"/>
  <c r="C7" i="3"/>
  <c r="H6" i="2"/>
  <c r="C17" i="28"/>
  <c r="C15" i="28"/>
  <c r="F6" i="2"/>
  <c r="C14" i="28"/>
  <c r="C12" i="28"/>
  <c r="B5" i="2"/>
  <c r="C8" i="28"/>
  <c r="R12" i="48"/>
  <c r="W28" i="47"/>
  <c r="B21" i="11"/>
  <c r="R26" i="48"/>
  <c r="Q26" i="48"/>
  <c r="R17" i="48"/>
  <c r="R23" i="48"/>
  <c r="Q23" i="48"/>
  <c r="D23" i="6"/>
  <c r="B23" i="6"/>
  <c r="C23" i="6"/>
  <c r="D20" i="6"/>
  <c r="C20" i="6"/>
  <c r="B20" i="6"/>
  <c r="D9" i="2"/>
  <c r="D5" i="2"/>
  <c r="C2" i="42"/>
  <c r="B2" i="42"/>
  <c r="C11" i="42"/>
  <c r="C32" i="29" l="1"/>
  <c r="F9" i="3"/>
  <c r="C9" i="2"/>
  <c r="C7" i="2"/>
  <c r="C9" i="3" l="1"/>
  <c r="C31" i="28"/>
  <c r="H10" i="2"/>
  <c r="H33" i="29" s="1"/>
  <c r="H37" i="29" s="1"/>
  <c r="H41" i="29" s="1"/>
  <c r="G10" i="2"/>
  <c r="G33" i="29" s="1"/>
  <c r="G37" i="29" s="1"/>
  <c r="G41" i="29" s="1"/>
  <c r="E10" i="2"/>
  <c r="E33" i="29" s="1"/>
  <c r="E37" i="29" s="1"/>
  <c r="E41" i="29" s="1"/>
  <c r="B32" i="29"/>
  <c r="C35" i="28"/>
  <c r="D39" i="29" s="1"/>
  <c r="C32" i="28"/>
  <c r="D35" i="29" s="1"/>
  <c r="I10" i="2"/>
  <c r="I33" i="29" s="1"/>
  <c r="I37" i="29" s="1"/>
  <c r="I41" i="29" s="1"/>
  <c r="C29" i="28"/>
  <c r="D32" i="29" s="1"/>
  <c r="C28" i="28"/>
  <c r="F10" i="2"/>
  <c r="F33" i="29" s="1"/>
  <c r="F37" i="29" s="1"/>
  <c r="F41" i="29" s="1"/>
  <c r="B9" i="2"/>
  <c r="C37" i="28"/>
  <c r="C34" i="28"/>
  <c r="C25" i="28"/>
  <c r="C8" i="3"/>
  <c r="B7" i="2"/>
  <c r="C24" i="28"/>
  <c r="C22" i="28"/>
  <c r="C21" i="28"/>
  <c r="C19" i="28"/>
  <c r="C18" i="28"/>
  <c r="I8" i="2"/>
  <c r="G8" i="2"/>
  <c r="F8" i="2"/>
  <c r="E8" i="2"/>
  <c r="C27" i="28"/>
  <c r="B20" i="29"/>
  <c r="H8" i="2"/>
  <c r="B21" i="41"/>
  <c r="F18" i="41"/>
  <c r="G18" i="41" s="1"/>
  <c r="F17" i="41"/>
  <c r="G17" i="41" s="1"/>
  <c r="F16" i="41"/>
  <c r="G16" i="41" s="1"/>
  <c r="F14" i="41"/>
  <c r="G14" i="41" s="1"/>
  <c r="F13" i="41"/>
  <c r="G13" i="41" s="1"/>
  <c r="F12" i="41"/>
  <c r="G12" i="41" s="1"/>
  <c r="F11" i="41"/>
  <c r="G11" i="41" s="1"/>
  <c r="F10" i="41"/>
  <c r="F10" i="38"/>
  <c r="G10" i="38" s="1"/>
  <c r="D8" i="6"/>
  <c r="A12" i="6"/>
  <c r="F7" i="3"/>
  <c r="F12" i="20"/>
  <c r="F13" i="20"/>
  <c r="F14" i="20"/>
  <c r="F15" i="20"/>
  <c r="F16" i="20"/>
  <c r="F17" i="20"/>
  <c r="F18" i="20"/>
  <c r="F19" i="20"/>
  <c r="F20" i="20"/>
  <c r="F21" i="20"/>
  <c r="F22" i="20"/>
  <c r="B10" i="37"/>
  <c r="B6" i="37"/>
  <c r="B7" i="37"/>
  <c r="B8" i="37"/>
  <c r="B9" i="37"/>
  <c r="A35" i="22" l="1"/>
  <c r="G35" i="22" s="1"/>
  <c r="A22" i="9"/>
  <c r="A20" i="8"/>
  <c r="A11" i="9"/>
  <c r="G10" i="41"/>
  <c r="G10" i="11" s="1"/>
  <c r="H10" i="11" s="1"/>
  <c r="H14" i="41"/>
  <c r="G14" i="11"/>
  <c r="H13" i="41"/>
  <c r="G13" i="11"/>
  <c r="H12" i="41"/>
  <c r="G12" i="11"/>
  <c r="H18" i="41"/>
  <c r="G18" i="11"/>
  <c r="H17" i="41"/>
  <c r="G17" i="11"/>
  <c r="H16" i="41"/>
  <c r="G16" i="11"/>
  <c r="H11" i="41"/>
  <c r="G11" i="11"/>
  <c r="B21" i="38"/>
  <c r="F11" i="38"/>
  <c r="G11" i="38" s="1"/>
  <c r="F12" i="38"/>
  <c r="G12" i="38" s="1"/>
  <c r="F13" i="38"/>
  <c r="G13" i="38" s="1"/>
  <c r="F14" i="38"/>
  <c r="G14" i="38" s="1"/>
  <c r="F8" i="20"/>
  <c r="H10" i="41" l="1"/>
  <c r="H21" i="41" s="1"/>
  <c r="H13" i="38" l="1"/>
  <c r="H11" i="38"/>
  <c r="H12" i="38"/>
  <c r="H14" i="38"/>
  <c r="H10" i="38"/>
  <c r="A3" i="5"/>
  <c r="A13" i="6"/>
  <c r="A7" i="8" s="1"/>
  <c r="A6" i="8"/>
  <c r="A11" i="6"/>
  <c r="F10" i="20"/>
  <c r="F11" i="20"/>
  <c r="F9" i="20"/>
  <c r="A5" i="8" l="1"/>
  <c r="B25" i="20"/>
  <c r="B23" i="37"/>
  <c r="B34" i="22"/>
  <c r="H34" i="22"/>
  <c r="A10" i="9"/>
  <c r="A21" i="9"/>
  <c r="B19" i="8"/>
  <c r="H21" i="38"/>
  <c r="A3" i="20"/>
  <c r="B5" i="1"/>
  <c r="A6" i="5" l="1"/>
  <c r="A11" i="43"/>
  <c r="A2" i="29"/>
  <c r="A2" i="37"/>
  <c r="D46" i="28"/>
  <c r="D40" i="28"/>
  <c r="B11" i="37" l="1"/>
  <c r="B12" i="37"/>
  <c r="B13" i="37"/>
  <c r="B14" i="37"/>
  <c r="B15" i="37"/>
  <c r="B16" i="37"/>
  <c r="B17" i="37"/>
  <c r="B18" i="37"/>
  <c r="B19" i="37"/>
  <c r="B20" i="37"/>
  <c r="C7" i="37"/>
  <c r="C8" i="37"/>
  <c r="C9" i="37"/>
  <c r="C10" i="37"/>
  <c r="C11" i="37"/>
  <c r="C12" i="37"/>
  <c r="C13" i="37"/>
  <c r="C14" i="37"/>
  <c r="C15" i="37"/>
  <c r="C16" i="37"/>
  <c r="C17" i="37"/>
  <c r="C18" i="37"/>
  <c r="C19" i="37"/>
  <c r="C20" i="37"/>
  <c r="C6" i="37"/>
  <c r="K9" i="37"/>
  <c r="K8" i="37"/>
  <c r="K7" i="37"/>
  <c r="K6" i="37"/>
  <c r="B26" i="20"/>
  <c r="B24" i="37" s="1"/>
  <c r="H20" i="11" l="1"/>
  <c r="H19" i="11"/>
  <c r="H18" i="11"/>
  <c r="H17" i="11"/>
  <c r="H16" i="11"/>
  <c r="H14" i="11"/>
  <c r="H13" i="11"/>
  <c r="H12" i="11"/>
  <c r="H11" i="11"/>
  <c r="A8" i="3" l="1"/>
  <c r="A7" i="3"/>
  <c r="A9" i="3"/>
  <c r="C20" i="29" l="1"/>
  <c r="F20" i="29" l="1"/>
  <c r="F24" i="29" s="1"/>
  <c r="F28" i="29" s="1"/>
  <c r="F32" i="29" s="1"/>
  <c r="F36" i="29" s="1"/>
  <c r="F40" i="29" s="1"/>
  <c r="G20" i="29"/>
  <c r="G24" i="29" s="1"/>
  <c r="G28" i="29" s="1"/>
  <c r="G32" i="29" s="1"/>
  <c r="G36" i="29" s="1"/>
  <c r="G40" i="29" s="1"/>
  <c r="H20" i="29"/>
  <c r="H24" i="29" s="1"/>
  <c r="H28" i="29" s="1"/>
  <c r="H32" i="29" s="1"/>
  <c r="H36" i="29" s="1"/>
  <c r="H40" i="29" s="1"/>
  <c r="I20" i="29"/>
  <c r="I24" i="29" s="1"/>
  <c r="I28" i="29" s="1"/>
  <c r="I32" i="29" s="1"/>
  <c r="I36" i="29" s="1"/>
  <c r="I40" i="29" s="1"/>
  <c r="E20" i="29"/>
  <c r="E24" i="29" s="1"/>
  <c r="E28" i="29" s="1"/>
  <c r="E32" i="29" s="1"/>
  <c r="E36" i="29" s="1"/>
  <c r="E40" i="29" s="1"/>
  <c r="A20" i="29"/>
  <c r="C7" i="29"/>
  <c r="A7" i="29"/>
  <c r="F7" i="29"/>
  <c r="F11" i="29" s="1"/>
  <c r="F15" i="29" s="1"/>
  <c r="G7" i="29"/>
  <c r="G11" i="29" s="1"/>
  <c r="G15" i="29" s="1"/>
  <c r="H7" i="29"/>
  <c r="H11" i="29" s="1"/>
  <c r="H15" i="29" s="1"/>
  <c r="I7" i="29"/>
  <c r="I11" i="29" s="1"/>
  <c r="I15" i="29" s="1"/>
  <c r="E7" i="29"/>
  <c r="E11" i="29" s="1"/>
  <c r="E15" i="29" s="1"/>
  <c r="C3" i="28" l="1"/>
  <c r="C2" i="28"/>
  <c r="D3" i="17"/>
  <c r="D2" i="17"/>
  <c r="D48" i="28"/>
  <c r="D47" i="28"/>
  <c r="A5" i="28"/>
  <c r="D23" i="29"/>
  <c r="D20" i="29"/>
  <c r="D10" i="29"/>
  <c r="D7" i="29"/>
  <c r="I21" i="29"/>
  <c r="I25" i="29" s="1"/>
  <c r="I29" i="29" s="1"/>
  <c r="H21" i="29"/>
  <c r="H25" i="29" s="1"/>
  <c r="H29" i="29" s="1"/>
  <c r="G21" i="29"/>
  <c r="G25" i="29" s="1"/>
  <c r="G29" i="29" s="1"/>
  <c r="F21" i="29"/>
  <c r="F25" i="29" s="1"/>
  <c r="F29" i="29" s="1"/>
  <c r="E21" i="29"/>
  <c r="E25" i="29" s="1"/>
  <c r="E29" i="29" s="1"/>
  <c r="I8" i="29"/>
  <c r="I12" i="29" s="1"/>
  <c r="I16" i="29" s="1"/>
  <c r="E8" i="29"/>
  <c r="E12" i="29" s="1"/>
  <c r="E16" i="29" s="1"/>
  <c r="F8" i="29"/>
  <c r="F12" i="29" s="1"/>
  <c r="F16" i="29" s="1"/>
  <c r="G8" i="29"/>
  <c r="G12" i="29" s="1"/>
  <c r="G16" i="29" s="1"/>
  <c r="H8" i="29"/>
  <c r="H12" i="29" s="1"/>
  <c r="H16" i="29" s="1"/>
  <c r="B8" i="17"/>
  <c r="A4" i="20" s="1"/>
  <c r="A4" i="5"/>
  <c r="D14" i="29" l="1"/>
  <c r="D27" i="29"/>
  <c r="F7" i="17" l="1"/>
  <c r="A7" i="17"/>
  <c r="C6" i="17"/>
  <c r="C5" i="17"/>
  <c r="D7" i="8"/>
  <c r="B5" i="8"/>
  <c r="A23" i="5" l="1"/>
  <c r="B6" i="8"/>
  <c r="A22" i="5"/>
  <c r="H21" i="11" l="1"/>
  <c r="C6" i="6" s="1"/>
  <c r="D11" i="2"/>
  <c r="F10" i="3" l="1"/>
  <c r="C4" i="6" s="1"/>
  <c r="C8" i="6" l="1"/>
  <c r="E17" i="1" s="1"/>
  <c r="D7" i="6" l="1"/>
  <c r="I9" i="17"/>
  <c r="D9" i="17"/>
  <c r="D6" i="6"/>
  <c r="F9" i="17"/>
  <c r="D5" i="6"/>
  <c r="C9" i="17"/>
  <c r="H9" i="17"/>
  <c r="D4" i="6"/>
  <c r="H12" i="17" l="1"/>
  <c r="H13" i="17"/>
  <c r="C12" i="17"/>
  <c r="C13" i="17"/>
  <c r="F12" i="17"/>
  <c r="F13" i="17"/>
  <c r="D12" i="17"/>
  <c r="D13" i="17"/>
  <c r="I12" i="17"/>
  <c r="I1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L5" authorId="0" shapeId="0" xr:uid="{FD569BF0-EF25-4C54-A1DD-74CBE3741342}">
      <text>
        <r>
          <rPr>
            <b/>
            <sz val="9"/>
            <color indexed="81"/>
            <rFont val="Tahoma"/>
            <family val="2"/>
          </rPr>
          <t>User:เวิคโหลด</t>
        </r>
      </text>
    </comment>
    <comment ref="L10" authorId="0" shapeId="0" xr:uid="{1911B5F2-D221-44A9-8C0C-56B0D91F0698}">
      <text>
        <r>
          <rPr>
            <b/>
            <sz val="9"/>
            <color indexed="81"/>
            <rFont val="Tahoma"/>
            <family val="2"/>
          </rPr>
          <t>User:เวิคโหลด+PM</t>
        </r>
      </text>
    </comment>
    <comment ref="L13" authorId="0" shapeId="0" xr:uid="{6D0ED0B1-ED86-40E5-B4A7-CDA3C02C850E}">
      <text>
        <r>
          <rPr>
            <b/>
            <sz val="9"/>
            <color indexed="81"/>
            <rFont val="Tahoma"/>
            <family val="2"/>
          </rPr>
          <t>User:เPM</t>
        </r>
      </text>
    </comment>
    <comment ref="L14" authorId="0" shapeId="0" xr:uid="{AC8B3D6A-500F-437C-A282-4CB1D595D749}">
      <text>
        <r>
          <rPr>
            <b/>
            <sz val="9"/>
            <color indexed="81"/>
            <rFont val="Tahoma"/>
            <family val="2"/>
          </rPr>
          <t>User:เPM</t>
        </r>
      </text>
    </comment>
    <comment ref="L15" authorId="0" shapeId="0" xr:uid="{209C62F7-D58A-4136-9E66-C5495CBFD862}">
      <text>
        <r>
          <rPr>
            <b/>
            <sz val="9"/>
            <color indexed="81"/>
            <rFont val="Tahoma"/>
            <family val="2"/>
          </rPr>
          <t>User:เวิคโหลด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9" authorId="0" shapeId="0" xr:uid="{6A0BA57D-9F4B-4310-8B3C-CFC789E6B68A}">
      <text>
        <r>
          <rPr>
            <b/>
            <sz val="9"/>
            <color indexed="81"/>
            <rFont val="Tahoma"/>
            <family val="2"/>
          </rPr>
          <t>User:เPM</t>
        </r>
      </text>
    </comment>
    <comment ref="L21" authorId="0" shapeId="0" xr:uid="{7DC50D51-6379-46F5-B53A-F1FF809595AE}">
      <text>
        <r>
          <rPr>
            <sz val="9"/>
            <color indexed="81"/>
            <rFont val="Tahoma"/>
            <family val="2"/>
          </rPr>
          <t>User:เวิคโหลด+PM</t>
        </r>
      </text>
    </comment>
    <comment ref="L23" authorId="0" shapeId="0" xr:uid="{BDB3E4E0-63DF-42E4-89BE-A25D27A4E5D9}">
      <text>
        <r>
          <rPr>
            <b/>
            <sz val="9"/>
            <color indexed="81"/>
            <rFont val="Tahoma"/>
            <family val="2"/>
          </rPr>
          <t>User:เวิคโหลด</t>
        </r>
      </text>
    </comment>
    <comment ref="L26" authorId="0" shapeId="0" xr:uid="{C00074E7-073C-40A5-8F8A-127C304EE430}">
      <text>
        <r>
          <rPr>
            <b/>
            <sz val="9"/>
            <color indexed="81"/>
            <rFont val="Tahoma"/>
            <family val="2"/>
          </rPr>
          <t>User:เวิคโหลด</t>
        </r>
      </text>
    </comment>
  </commentList>
</comments>
</file>

<file path=xl/sharedStrings.xml><?xml version="1.0" encoding="utf-8"?>
<sst xmlns="http://schemas.openxmlformats.org/spreadsheetml/2006/main" count="2385" uniqueCount="1313">
  <si>
    <t>รอบการประเมิน</t>
  </si>
  <si>
    <t>ผู้รับการประเมิน</t>
  </si>
  <si>
    <t>ผู้ประเมิน</t>
  </si>
  <si>
    <t>1.1 ก่อนเริ่มรอบการประเมิน</t>
  </si>
  <si>
    <t>ลำดับที่</t>
  </si>
  <si>
    <t>ระดับคะแนนและค่าเป้าหมาย(D)</t>
  </si>
  <si>
    <t>น้ำหนัก (ร้อยละ) (C)</t>
  </si>
  <si>
    <t xml:space="preserve">ตัวชี้วัด </t>
  </si>
  <si>
    <t>(B)</t>
  </si>
  <si>
    <t>(A)</t>
  </si>
  <si>
    <t>ผลสัมฤทธิ์ของงาน</t>
  </si>
  <si>
    <t>รวม</t>
  </si>
  <si>
    <t>หมายเหตุ</t>
  </si>
  <si>
    <t xml:space="preserve">1. ในกรณีมีข้าราชการหรือพนักงานส่วนท้องถิ่นได้รับการแต่งตั้งให้ดำรงตำแหน่ง หรือระดับสูงขึ้น ให้นำวิสัยทัศน์หรือข้อเสนอในการพัฒนางานมากำหนดเป็นการ </t>
  </si>
  <si>
    <t>2. กรณีช่อง “ผลสัมฤทธิ์ของงาน” หรือช่อง “ตัวชี้วัด” หากไม่สามารถกรอกรายละเอียดได้พอ อาจทำเป็นหลักฐานแนบท้ายแบบประเมินได้</t>
  </si>
  <si>
    <t>1.2 หลังสิ้นรอบการประเมิน</t>
  </si>
  <si>
    <t>ลำดับ ตัวชี้วัด</t>
  </si>
  <si>
    <t>การประเมินตนเอง</t>
  </si>
  <si>
    <t xml:space="preserve">ผลการดำเนินงาน </t>
  </si>
  <si>
    <t>ที่สำเร็จตามตัวชี้วัด</t>
  </si>
  <si>
    <t>(E)</t>
  </si>
  <si>
    <t>หลักฐาน/ตัวบ่งชี้</t>
  </si>
  <si>
    <t>ความสำเร็จ</t>
  </si>
  <si>
    <t>(F)</t>
  </si>
  <si>
    <t>ผลการประเมิน</t>
  </si>
  <si>
    <t>(ระดับคะแนน)</t>
  </si>
  <si>
    <t>(G)</t>
  </si>
  <si>
    <t>ของผู้ประเมิน</t>
  </si>
  <si>
    <t>(H)</t>
  </si>
  <si>
    <t>คะแนนที่ได้</t>
  </si>
  <si>
    <t>(I) = (C) x (H)</t>
  </si>
  <si>
    <t xml:space="preserve"> หลักฐาน/ตัวบ่งชี้ความสำเร็จ หมายถึง หลักฐาน/เอกสารที่แสดงยืนยันต่อผู้ประเมินว่า ผลสัมฤทธิ์ของงานสำเร็จอยู่ในระดับคะแนนและค่าเป้าหมายใด</t>
  </si>
  <si>
    <t>น้ำหนัก</t>
  </si>
  <si>
    <t>(ร้อยละ)</t>
  </si>
  <si>
    <t>ตำแหน่ง</t>
  </si>
  <si>
    <t>(C)</t>
  </si>
  <si>
    <t>ระดับสมรรถนะที่ค้นพบ</t>
  </si>
  <si>
    <t>เมื่อเทียบกับพจนานุกรมสมรรถนะ</t>
  </si>
  <si>
    <t>(D)</t>
  </si>
  <si>
    <t>(ระดับ)</t>
  </si>
  <si>
    <t>ผลคะแนนที่ได้</t>
  </si>
  <si>
    <t>(H) = (B) x (G)</t>
  </si>
  <si>
    <t>1.การมุ่งผลสัมฤทธิ์</t>
  </si>
  <si>
    <t>2.การยึดมั่นในความถูกต้องและจริยธรรม</t>
  </si>
  <si>
    <t>3.ความเข้าใจในองค์กรและระบบงาน</t>
  </si>
  <si>
    <t>4.การบริการเป็นเลิศ</t>
  </si>
  <si>
    <t>5.การทำงานเป็นทีม</t>
  </si>
  <si>
    <t>สมรรถนะประจำสายงาน</t>
  </si>
  <si>
    <t>3.การสั่งสมความรู้และความเชี่ยวชาญในสายอาชีพ</t>
  </si>
  <si>
    <t>4.ความละเอียดรอบคอบและความถูกต้องของงาน</t>
  </si>
  <si>
    <t>ผลงานตามเป้าหมายที่วางไว้</t>
  </si>
  <si>
    <t>ปฏิบัติงานถูกต้องตามระเบียบที่กำหนด</t>
  </si>
  <si>
    <t>เข้าใจกระบวนการทำงานอย่างเป็นระบบ</t>
  </si>
  <si>
    <t>อาสาช่วยเหลือเพื่อนร่วมงาน</t>
  </si>
  <si>
    <t>สามารถแก้ไขปัญหาเฉพาะหน้าได้ทัน</t>
  </si>
  <si>
    <t>การวิเคราะห์ข้อมูลและระบบงานอย่างเป็นระบบ</t>
  </si>
  <si>
    <t>ศึกษาพัฒนาตนเองให้มีความรู้อยู่ตลอดเวลา</t>
  </si>
  <si>
    <t>ตระหนักถึงหน้าที่ความรับผิดชอบต่อสิ่งแวดล้อม</t>
  </si>
  <si>
    <t xml:space="preserve">จะมุ่งมั่นปฏิบัติงานให้เกิดผลงานที่ดีตามเป้าหมายและเกิดประโยชน์แก่ประชาชนหรือทางราชการตามที่ได้ตกลงไว้  และผู้ประเมินขอให้ข้อตกลงว่า  ยินดีให้คำแนะนำ </t>
  </si>
  <si>
    <t>การประเมินผลการปฏิบัติงานร่วมกันแล้ว จึงลงลายมือชื่อไว้เป็นหลักฐาน</t>
  </si>
  <si>
    <t>ลงชื่อ</t>
  </si>
  <si>
    <t>(ผู้รับการประเมิน)</t>
  </si>
  <si>
    <t>(ผู้ประเมิน)</t>
  </si>
  <si>
    <t>วันที่...........................</t>
  </si>
  <si>
    <t>4.1 ผลการประเมินตนเอง</t>
  </si>
  <si>
    <t>ข้าพเจ้าขอรับรองว่า ได้ประเมินตนเองตามเอกสารหรือหลักฐาน/ตัวบ่งชี้ความสำเร็จที่มีอยู่จริง</t>
  </si>
  <si>
    <t>วันที่.............................................</t>
  </si>
  <si>
    <t>รายการ</t>
  </si>
  <si>
    <t>คะแนนเต็ม</t>
  </si>
  <si>
    <t>ระดับผลการประเมิน</t>
  </si>
  <si>
    <t>1. ผลสัมฤทธิ์ของงาน</t>
  </si>
  <si>
    <t>2. การประเมินสมรรถนะ</t>
  </si>
  <si>
    <t>4.2 ผลการประเมินของผู้ประเมิน</t>
  </si>
  <si>
    <t>วันที่..............................................</t>
  </si>
  <si>
    <t>แต่ผู้รับการประเมินไม่ยินยอมลงนามรับทราบ</t>
  </si>
  <si>
    <t>ลงชื่อ..........................................................</t>
  </si>
  <si>
    <t>ลงชื่อ.........................................................</t>
  </si>
  <si>
    <t xml:space="preserve">     ผู้รับการประเมิน</t>
  </si>
  <si>
    <t>วันที่.................................</t>
  </si>
  <si>
    <t>ตำแหน่ง........................................................................</t>
  </si>
  <si>
    <t>พยาน</t>
  </si>
  <si>
    <t>❑ ได้แจ้งผลการประเมินให้ทราบแล้ว</t>
  </si>
  <si>
    <t>❑ ได้รับทราบผลการประเมินแล้ว</t>
  </si>
  <si>
    <t> ได้แจ้งผลการประเมินแล้วเมื่อวันที่.........................</t>
  </si>
  <si>
    <r>
      <t>❑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SarabunIT๙"/>
        <family val="2"/>
      </rPr>
      <t xml:space="preserve">  เห็นชอบกับผลคะแนนของผู้ประเมิน</t>
    </r>
  </si>
  <si>
    <t>ลงชื่อ....................................................................</t>
  </si>
  <si>
    <r>
      <t>q</t>
    </r>
    <r>
      <rPr>
        <sz val="16"/>
        <color theme="1"/>
        <rFont val="TH SarabunIT๙"/>
        <family val="2"/>
      </rPr>
      <t>เห็นชอบกับผลคะแนนของผู้ประเมินตามส่วนที่4</t>
    </r>
  </si>
  <si>
    <t>ลงชื่อ.....................................................................</t>
  </si>
  <si>
    <t xml:space="preserve">ประธานกรรมการกลั่นกรองการประเมินผลการปฏิบัติงานฯ </t>
  </si>
  <si>
    <t>หรือ ผู้บังคับบัญชาเหนือขึ้นไปตามส่วนที่7</t>
  </si>
  <si>
    <t>รวมคะแนนที่ได้ครั้งนี้ร้อยละ.........................</t>
  </si>
  <si>
    <r>
      <t>สำนัก/กอง</t>
    </r>
    <r>
      <rPr>
        <b/>
        <sz val="16"/>
        <color theme="1"/>
        <rFont val="TH SarabunIT๙"/>
        <family val="2"/>
      </rPr>
      <t xml:space="preserve"> </t>
    </r>
  </si>
  <si>
    <t xml:space="preserve">ร้อยละ </t>
  </si>
  <si>
    <t>ร้อยละ</t>
  </si>
  <si>
    <t xml:space="preserve">ชื่อ-นามสกุล </t>
  </si>
  <si>
    <r>
      <t>ระดับ</t>
    </r>
    <r>
      <rPr>
        <sz val="16"/>
        <color rgb="FFFFFFFF"/>
        <rFont val="TH SarabunIT๙"/>
        <family val="2"/>
      </rPr>
      <t/>
    </r>
  </si>
  <si>
    <t xml:space="preserve">เลขที่ตำแหน่ง </t>
  </si>
  <si>
    <r>
      <t>สำนัก/กอง</t>
    </r>
    <r>
      <rPr>
        <sz val="16"/>
        <color rgb="FFFFFFFF"/>
        <rFont val="TH SarabunIT๙"/>
        <family val="2"/>
      </rPr>
      <t>.</t>
    </r>
  </si>
  <si>
    <t xml:space="preserve">กองสาธารณสุข                                             </t>
  </si>
  <si>
    <t>ส่วน/ฝ่าย.</t>
  </si>
  <si>
    <t xml:space="preserve">ตำแหน่ง </t>
  </si>
  <si>
    <t xml:space="preserve">กองสาธารณสุข            </t>
  </si>
  <si>
    <t>สมรรถนะหลัก</t>
  </si>
  <si>
    <t xml:space="preserve">        (ลงชื่อ).................................................................ผู้รับการประเมิน</t>
  </si>
  <si>
    <t>เป็นพยาน</t>
  </si>
  <si>
    <t>โดยมี.</t>
  </si>
  <si>
    <t>........................................................</t>
  </si>
  <si>
    <t xml:space="preserve">                                   รวมคะแนนที่ควรได้ครั้งนี้ร้อยละ..........................</t>
  </si>
  <si>
    <t xml:space="preserve">                              รวมคะแนนที่ควรได้ครั้งนี้ร้อยละ.........................</t>
  </si>
  <si>
    <t>แบบประเมินเลื่อนขั้นเงินเดือนของราชการ/พนักงานส่วนท้องถิ่น</t>
  </si>
  <si>
    <t>¨</t>
  </si>
  <si>
    <t>ชื่อผู้รับการประเมิน</t>
  </si>
  <si>
    <t>ระดับ</t>
  </si>
  <si>
    <t>สังกัด</t>
  </si>
  <si>
    <t>ส่วนที่ 1 คะแนนผลการปฏิบัติงาน (ตามมาตรฐานทั่วไปการประเมินผลฯ ข้อ 9)</t>
  </si>
  <si>
    <t xml:space="preserve">ครั้งที่ </t>
  </si>
  <si>
    <t>ดีเด่น</t>
  </si>
  <si>
    <t>ดีมาก</t>
  </si>
  <si>
    <t>ดี</t>
  </si>
  <si>
    <t>พอใช้</t>
  </si>
  <si>
    <t>ต้องปรับปรุง</t>
  </si>
  <si>
    <t>ครั้งที่ 1 คะแนน (%)</t>
  </si>
  <si>
    <t>ครั้งที่ 2 คะแนน (%)</t>
  </si>
  <si>
    <t>ส่วนที่ 2 ข้อมูลการลา มาสาย และการขาดราชการ</t>
  </si>
  <si>
    <t>การลา</t>
  </si>
  <si>
    <t>ลาป่วย</t>
  </si>
  <si>
    <t>ลากิจ</t>
  </si>
  <si>
    <t>ลาอุปสมบท/พิธีฮัจย์</t>
  </si>
  <si>
    <t>ลาคลอดบุตร</t>
  </si>
  <si>
    <t>มาสาย</t>
  </si>
  <si>
    <t>ขาดราชการ</t>
  </si>
  <si>
    <t>รวม (วัน)</t>
  </si>
  <si>
    <t>ครั้งที่ 1 (วัน)</t>
  </si>
  <si>
    <t>ครั้งที่ 2 (วัน)</t>
  </si>
  <si>
    <t xml:space="preserve">ส่วนที่ 3 ข้อมูลการรักษาวินัย พฤติกรรม และอื่น ๆ </t>
  </si>
  <si>
    <t>ลงโทษ</t>
  </si>
  <si>
    <t>ภาคทัณฑ์</t>
  </si>
  <si>
    <t>หนักกว่าภาคทัณฑ์</t>
  </si>
  <si>
    <t>ถูกสั่งพักราชการ</t>
  </si>
  <si>
    <t>คดีอาญา</t>
  </si>
  <si>
    <t>รวม (ครั้ง)</t>
  </si>
  <si>
    <t>ครั้งที่ 1 (ครั้ง)</t>
  </si>
  <si>
    <t>-</t>
  </si>
  <si>
    <t>ครั้งที่ 2 (ครั้ง)</t>
  </si>
  <si>
    <t>/ ส่วนที่ 4....</t>
  </si>
  <si>
    <t>ส่วนที่ 4 ความเห็นของผู้ประเมิน (ตามมาตรฐานทั่วไปเกี่ยวกับหลักเกณฑ์และวิธีการประเมินผลฯ ข้อ 10)</t>
  </si>
  <si>
    <t>ครั้งที่ 1</t>
  </si>
  <si>
    <t>ครั้งที่ 2</t>
  </si>
  <si>
    <t>ควรเลื่อนขั้นเงินเดือน 1 ขั้น</t>
  </si>
  <si>
    <t>(มีคะแนนระดับดีเด่น หรือตามมาตรฐานทั่วไป</t>
  </si>
  <si>
    <t>การเลื่อนขั้นเงินเดือน ฯ ข้อ 9 กำหนด)</t>
  </si>
  <si>
    <t xml:space="preserve">ควรเลื่อนขั้นเงินเดือน 0.5 ขั้น </t>
  </si>
  <si>
    <t>(มีคะแนนตั้งแต่ระดับพอใช้ขึ้นไป</t>
  </si>
  <si>
    <t>หรือมาตรฐานทั่วไปการเลื่อนขั้นเงินเดือน ฯ</t>
  </si>
  <si>
    <t>ข้อ 8 กำหนด)</t>
  </si>
  <si>
    <t>ไม่ควรเลื่อนขั้นเงินเดือน</t>
  </si>
  <si>
    <t>(มีคะแนนระดับต้องปรับปรุง หรือตามมาตรฐาน</t>
  </si>
  <si>
    <t>ทั่วไปการเลื่อนขั้นเงินเดือนฯ กำหนด)</t>
  </si>
  <si>
    <t>ระบุเหตุผลในการเลื่อนขั้นเงินเดือน (โดยเฉพาะกรณี</t>
  </si>
  <si>
    <t>เสนอเลื่อนขั้นเงินเดือน 1 ขั้น หรือกรณีได้รับผลการ</t>
  </si>
  <si>
    <t>ประเมินระดับดีเด่น แต่เสนอเลื่อนขั้นเงินเดือน 0.5 ขั้น</t>
  </si>
  <si>
    <t>เนื่องจากมีข้อจำกัดเรื่องโควตา หรือกรณีเสนอไม่ควร</t>
  </si>
  <si>
    <t>เลื่อนขั้นเงินเดือนให้ชัดเจน)</t>
  </si>
  <si>
    <t>..............................................</t>
  </si>
  <si>
    <t>ควรเลื่อนขั้นเงินเดือน 1.5 ขั้น</t>
  </si>
  <si>
    <t>(ตามมาตรฐานทั่วไปการเลื่อนขั้นเงินเดือน ฯ</t>
  </si>
  <si>
    <t>ข้อ 12 วรรค สอง)</t>
  </si>
  <si>
    <t>เหตุผล (ระบุว่าคะแนนผลการประเมินระดับดีเด่น</t>
  </si>
  <si>
    <t>หรือมีหลักเกณฑ์เลื่อนขั้นเงินเดือน 1 ขั้น ในครั้งที่ 1</t>
  </si>
  <si>
    <t>แต่มีข้อจำกัดเรื่องโควตา และมีคะแนนผลการประเมิน</t>
  </si>
  <si>
    <t>ระดับดีเด่นหรือมีหลักเกณฑ์อีก ในครั้งที่ 2 โดยมี</t>
  </si>
  <si>
    <t>โควตาและวงเงินให้สามารถเลื่อนขั้นเงินเดือนได้)</t>
  </si>
  <si>
    <t>(ลงชื่อ)</t>
  </si>
  <si>
    <t>...............................................................</t>
  </si>
  <si>
    <t>..................................................................</t>
  </si>
  <si>
    <t>(..............................................................)</t>
  </si>
  <si>
    <t>(.................................................................)</t>
  </si>
  <si>
    <t>/ส่วนที่ 5 ......</t>
  </si>
  <si>
    <t>ส่วนที่ 5 ความเห็นของผู้บังคับบัญชาเหนือขึ้นไป (ถ้ามี)</t>
  </si>
  <si>
    <t xml:space="preserve">ครั้งที่ 1 </t>
  </si>
  <si>
    <t>เห็นด้วยกับประเมิน</t>
  </si>
  <si>
    <t>มีความแตกต่างจากผู้ประเมิน</t>
  </si>
  <si>
    <t>....................................................................................................</t>
  </si>
  <si>
    <t xml:space="preserve"> ..................................................................................................</t>
  </si>
  <si>
    <t>( …......................................................)</t>
  </si>
  <si>
    <t>วันที่</t>
  </si>
  <si>
    <t>..............................................................</t>
  </si>
  <si>
    <t>............................................................</t>
  </si>
  <si>
    <t>ส่วนที่ 6 ความเห็นของคณะกรรมการพิจารณาเลื่อนขั้นเงินเดือน</t>
  </si>
  <si>
    <t>เห็นด้วยกับผู้ประเมิน</t>
  </si>
  <si>
    <t>มีความเห็นแตกต่างจากผู้ประเมิน ดังนี้</t>
  </si>
  <si>
    <t>เหตุผลระบุ</t>
  </si>
  <si>
    <t>ควรเลื่อนขั้นเงินเดือน</t>
  </si>
  <si>
    <t>.............................</t>
  </si>
  <si>
    <t>ขั้น</t>
  </si>
  <si>
    <t>ประธาน</t>
  </si>
  <si>
    <t>......................................................</t>
  </si>
  <si>
    <t>ส่วนที่ 7 ความเห็นของนายกองค์การบริหารส่วนจังหวัด</t>
  </si>
  <si>
    <t>เห็นด้วยกับมติคณะกรรมการพิจารณาเลื่อนขั้น ฯ</t>
  </si>
  <si>
    <t>มีความเห็นแตกต่างกับมติคณะกรรมการพิจารณา</t>
  </si>
  <si>
    <t>เลื่อนขั้น ฯ ดังนี้</t>
  </si>
  <si>
    <t>..............................</t>
  </si>
  <si>
    <t>แบบสรุปคะแนนประเมินผลการปฏิบัติงานของข้าราชการองค์การบริหารส่วนจังหวัด</t>
  </si>
  <si>
    <t>ลำดับ</t>
  </si>
  <si>
    <t>คะแนนประเมิน</t>
  </si>
  <si>
    <t>ชื่อ-สกุล</t>
  </si>
  <si>
    <t>ลงชื่อ.......................................................................ผู้รับรอง</t>
  </si>
  <si>
    <t>.....................................................................................</t>
  </si>
  <si>
    <t>...................................</t>
  </si>
  <si>
    <t xml:space="preserve"> ….....................................................................</t>
  </si>
  <si>
    <t xml:space="preserve"> ....................................................</t>
  </si>
  <si>
    <t>....................................................</t>
  </si>
  <si>
    <t>................................................................................</t>
  </si>
  <si>
    <t>.............................................................</t>
  </si>
  <si>
    <t>วันที่ ..................................................</t>
  </si>
  <si>
    <t>วันที่ .......................................................</t>
  </si>
  <si>
    <t>..................................................</t>
  </si>
  <si>
    <t xml:space="preserve"> .....................................................</t>
  </si>
  <si>
    <t xml:space="preserve"> .........................................................</t>
  </si>
  <si>
    <t>..........................................................................................</t>
  </si>
  <si>
    <t>งาน บริหารสาธารณสุข</t>
  </si>
  <si>
    <t>สรุปการลา การมาสาย ของข้าราชการและพนักงานจ้างในสังกัดกองสาธารณสุข สังกัดองค์การบริหารส่วนจังหวัดศรีสะเกษ</t>
  </si>
  <si>
    <t>ลาพักผ่อน</t>
  </si>
  <si>
    <t xml:space="preserve">พยาบาลวิชาชีพ </t>
  </si>
  <si>
    <t xml:space="preserve">เจ้าพนักงานสาธารณสุข </t>
  </si>
  <si>
    <t xml:space="preserve">เจ้าพนักงานทันตสาธารณสุข </t>
  </si>
  <si>
    <t>แพทย์แผนไทย</t>
  </si>
  <si>
    <t>นักวิชาการสาธารณสุข</t>
  </si>
  <si>
    <t>เจ้าพนักงานการเงินและบัญชี</t>
  </si>
  <si>
    <t>เจ้าพนักงานธุรการ</t>
  </si>
  <si>
    <t>เจ้าพนักงานเภสัชกรรม</t>
  </si>
  <si>
    <t>เลขประจำตัวประชาชน</t>
  </si>
  <si>
    <t>งาน ส่งเสริมป้องกันควบคุมโรค</t>
  </si>
  <si>
    <t>งาน เวชปฏิบัติครอบครัว</t>
  </si>
  <si>
    <t>ยุทธศาสตร์</t>
  </si>
  <si>
    <t>กลยุทธ์/แผนงาน</t>
  </si>
  <si>
    <t>ตัวชี้วัด</t>
  </si>
  <si>
    <t>เป้าหมาย</t>
  </si>
  <si>
    <t>เป้าหมายเชิงปริมาณ</t>
  </si>
  <si>
    <t>เป้าหมายเชิงคุณภาพ</t>
  </si>
  <si>
    <t>เป้าหมายเชิงประโยชน์</t>
  </si>
  <si>
    <t>&lt; 40</t>
  </si>
  <si>
    <t>40-49</t>
  </si>
  <si>
    <t>50-59</t>
  </si>
  <si>
    <t>60-69</t>
  </si>
  <si>
    <t>&lt; 50</t>
  </si>
  <si>
    <t>70-79</t>
  </si>
  <si>
    <t>&lt; 5</t>
  </si>
  <si>
    <t xml:space="preserve"> 5-9</t>
  </si>
  <si>
    <t xml:space="preserve"> 10-14</t>
  </si>
  <si>
    <t>15- 19</t>
  </si>
  <si>
    <t>&lt; 70</t>
  </si>
  <si>
    <t>80-89</t>
  </si>
  <si>
    <t>90-99</t>
  </si>
  <si>
    <t>ควบคุมโรคติดต่อ</t>
  </si>
  <si>
    <t>ควบคุมโรคไม่ติดต่อ</t>
  </si>
  <si>
    <t>2-3</t>
  </si>
  <si>
    <t>4-5</t>
  </si>
  <si>
    <t>6-7</t>
  </si>
  <si>
    <t>8-9</t>
  </si>
  <si>
    <t>ส่งเสริมสุขภาพ</t>
  </si>
  <si>
    <t>&lt; 60</t>
  </si>
  <si>
    <t>ระดับที่คาดหวังตามมาตรฐานกำหนดตำแหน่ง</t>
  </si>
  <si>
    <t>การประเมินตนเอง หลักฐาน/ตัวบ่งชี้ ความสำเร็จ</t>
  </si>
  <si>
    <t>ผลการประเมินของผู้ประเมิน</t>
  </si>
  <si>
    <t>คะแนนที่ได้ตามตารางเปรียบเทียบ</t>
  </si>
  <si>
    <t>คำปรึกษาในการปฏิบัติงานแก่ผู้รับการประเมิน และจะประเมินผลการปฏิบัติงานด้วยความเป็นธรรม โปร่งใสตามที่ได้ตกลงกันไว้ โดยทั้งสองฝ่ายได้รับทราบข้อตกลง</t>
  </si>
  <si>
    <t>ซึ่งต่อไปนี้จะเรียกว่า ผู้ประเมิน ผู้ประเมินและผู้รับการประเมิน ได้มีข้อตกลงร่วมกันกำหนดการประเมินผลการปฏิบัติงาน ประกอบด้วย ส่วนที่ 1 การประเมินผลสัมฤทธิ์ของงาน</t>
  </si>
  <si>
    <t xml:space="preserve"> วันที่.................................</t>
  </si>
  <si>
    <t>ผลสัมฤทธิ์ของงานหรือสมรรถนะ ที่เลือกพัฒนา (ก)</t>
  </si>
  <si>
    <t>วิธีการพัฒนา (ข)</t>
  </si>
  <si>
    <t>ช่วงเวลาและระยะเวลา การพัฒนา (ค)</t>
  </si>
  <si>
    <t>วิธีการวัดผลในการพัฒนา (ง)</t>
  </si>
  <si>
    <t>ว่ากล่าวตักเตือน</t>
  </si>
  <si>
    <t>ตำแหน่ง.....................................................................</t>
  </si>
  <si>
    <t>ตำแหน่ง  ..............................................................</t>
  </si>
  <si>
    <t>ส่วนที่ 1 ข้อตกลงการปฏิบัติงาน</t>
  </si>
  <si>
    <r>
      <t>ตำแหน่ง</t>
    </r>
    <r>
      <rPr>
        <sz val="16"/>
        <color theme="1"/>
        <rFont val="TH SarabunIT๙"/>
        <family val="2"/>
      </rPr>
      <t xml:space="preserve">                            </t>
    </r>
  </si>
  <si>
    <t xml:space="preserve">ภารกิจที่ 1 </t>
  </si>
  <si>
    <t>ชื่อเรื่อง</t>
  </si>
  <si>
    <t>ภารกิจที่ 2</t>
  </si>
  <si>
    <t>ผู้เสนอ</t>
  </si>
  <si>
    <t>….............................................................................</t>
  </si>
  <si>
    <t>ส่วนที่ 2  ความเห็นของผู้บังคับบัญชา</t>
  </si>
  <si>
    <t>วันที่ ....../............./...............</t>
  </si>
  <si>
    <r>
      <t>£</t>
    </r>
    <r>
      <rPr>
        <sz val="16"/>
        <color rgb="FF000000"/>
        <rFont val="TH SarabunIT๙"/>
        <family val="2"/>
      </rPr>
      <t xml:space="preserve">  เห็นชอบ</t>
    </r>
  </si>
  <si>
    <r>
      <t>£</t>
    </r>
    <r>
      <rPr>
        <sz val="16"/>
        <color rgb="FF000000"/>
        <rFont val="TH SarabunIT๙"/>
        <family val="2"/>
      </rPr>
      <t xml:space="preserve">  ความเห็นอื่น .................................................</t>
    </r>
  </si>
  <si>
    <t>…...........................................................</t>
  </si>
  <si>
    <t>ผู้บังคับบัญชา</t>
  </si>
  <si>
    <t>ภารกิจ/หน้าที่</t>
  </si>
  <si>
    <t>ระดับคะแนนและค่าเป้าหมาย</t>
  </si>
  <si>
    <t>ตัวชี้วัดความสำเร็จ</t>
  </si>
  <si>
    <t>นายอัฏฐสิทธิ์ อสิพงษ์</t>
  </si>
  <si>
    <t>โรงพยาบาลส่งเสริมสุขภาพตำบลบ้านผักไหม</t>
  </si>
  <si>
    <t>ตำบลผักไหม อำเภอห้วยทับทัน</t>
  </si>
  <si>
    <t>45-49</t>
  </si>
  <si>
    <t>&lt; 15</t>
  </si>
  <si>
    <t>10</t>
  </si>
  <si>
    <t>ร้อยละ 80 ขึ้นไปของกลุ่มเสี่ยง ได้รับการคัดกรองค้นหาวัณโรคพบว่าเป็นผู้ป่วยได้รับการขึ้นทะเบียนและได้รับการรักษา</t>
  </si>
  <si>
    <t>งานบริหาร</t>
  </si>
  <si>
    <t>ร้อยละ 100 ของผู้ป่วยวัณโรค ได้รับการการติดตาม กำกับ การกินยา</t>
  </si>
  <si>
    <t>ร้อยละ 100 ของผู้ป่วยวัณโรค ได้รับการการติดตาม กำกับ การกินยา  ครบตามกำหนด</t>
  </si>
  <si>
    <t xml:space="preserve">ร้อยละ 100 ของผู้ป่วยวัณโรค กินยา ครบ ตามกำหนดการรักษา </t>
  </si>
  <si>
    <t>งานคุ้มครองผู้บริโภค</t>
  </si>
  <si>
    <t>งาน EPI</t>
  </si>
  <si>
    <t>มีความครอบคลุมในการติดตาม กำกับ การกินยาผู้ป่วยวัณโรค</t>
  </si>
  <si>
    <t>มีการรักษาด้วยการแพทย์แผนไทยและการแพทย์ทางเลือก</t>
  </si>
  <si>
    <t xml:space="preserve">ปริมาณการใช้ยาสมุนไพร เทียบกับจำนวนการสั่งจ่ายยาทั้งหมด </t>
  </si>
  <si>
    <t>ร้อยละ 35 ของสถานที่จำหน่ายอาหารผ่านเกณฑ์มาตรฐานตามกฎหมายกำหนด</t>
  </si>
  <si>
    <t xml:space="preserve">ร้อยละ ๑๐ ปริมาณการใช้ยาสมุนไพร เทียบกับจำนวนการสั่งจ่ายยาทั้งหมด </t>
  </si>
  <si>
    <t xml:space="preserve"> -รายงานผลการดำเนินงาน</t>
  </si>
  <si>
    <t>เทียบค่าคะแนน</t>
  </si>
  <si>
    <t>เต็มใจให้ความช่วยเหลือผู้รับบริการ</t>
  </si>
  <si>
    <t>ละเอียดถี่ถ้วนในการปฏิบัติงานทุกขั้นตอน</t>
  </si>
  <si>
    <t xml:space="preserve">         ลงชื่อ..............................................................(ผู้ประเมิน)</t>
  </si>
  <si>
    <t> ดีเด่น ตั้งแต่ร้อยละ 90ขึ้นไป</t>
  </si>
  <si>
    <t xml:space="preserve"> /  ดีเด่น ตั้งแต่ร้อยละ 90ขึ้นไป</t>
  </si>
  <si>
    <t> ดีมาก ตั้งแต่ร้อยละ 80 แต่ไม่ถึงร้อยละ90</t>
  </si>
  <si>
    <t xml:space="preserve"> /  ดีมาก ตั้งแต่ร้อยละ 80 แต่ไม่ถึงร้อยละ90</t>
  </si>
  <si>
    <t> ดี ตั้งแต่ร้อยละ 70 แต่ไม่ถึงร้อยละ80</t>
  </si>
  <si>
    <t xml:space="preserve"> /  ดี ตั้งแต่ร้อยละ 70 แต่ไม่ถึงร้อยละ80</t>
  </si>
  <si>
    <t> พอใจ ตั้งแต่ร้อยละ 60 แต่ไม่ถึงร้อยละ70</t>
  </si>
  <si>
    <t xml:space="preserve"> /  พอใจ ตั้งแต่ร้อยละ 60 แต่ไม่ถึงร้อยละ70</t>
  </si>
  <si>
    <t> ต้องปรับปรุง ต่ำกว่าร้อยละ 60</t>
  </si>
  <si>
    <t xml:space="preserve"> /  ต้องปรับปรุง ต่ำกว่าร้อยละ 60</t>
  </si>
  <si>
    <t xml:space="preserve">                                                                                                                วันที่.................................</t>
  </si>
  <si>
    <r>
      <t>❑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SarabunIT๙"/>
        <family val="2"/>
      </rPr>
      <t xml:space="preserve">  มีความเห็นแตกต่างดังนี้   1.ผลสัมฤทธิ์ของงาน  ควรได้คะแนนร้อยละ.........................เหตุผล...................................................................................................................................</t>
    </r>
  </si>
  <si>
    <t xml:space="preserve">                                       2.สมรรถนะ           ควรได้คะแนนร้อยละ.........................เหตุผล...................................................</t>
  </si>
  <si>
    <t xml:space="preserve">                                    2.สมรรถนะ            ควรได้คะแนนร้อยละ.........................เหตุผล.........................................................................................</t>
  </si>
  <si>
    <r>
      <t>q</t>
    </r>
    <r>
      <rPr>
        <sz val="16"/>
        <color theme="1"/>
        <rFont val="TH SarabunIT๙"/>
        <family val="2"/>
      </rPr>
      <t>มีความเห็นแตกต่างดังนี้ 1.ผลสัมฤทธิ์ของงาน  ควรได้คะแนนร้อยละ.........................เหตุผล........................................................................................</t>
    </r>
  </si>
  <si>
    <r>
      <t>❑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SarabunIT๙"/>
        <family val="2"/>
      </rPr>
      <t>เห็นชอบตามความเห็นของคณะกรรมการกลั่นกรองการประเมินผลการปฏิบัติงานของข้าราชการหรือพนักงานส่วนท้องถิ่น</t>
    </r>
  </si>
  <si>
    <t xml:space="preserve">           2.สมรรถนะ</t>
  </si>
  <si>
    <t>ควรได้คะแนนร้อยละ.........................เหตุผล...........................................................................................</t>
  </si>
  <si>
    <r>
      <t>❑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SarabunIT๙"/>
        <family val="2"/>
      </rPr>
      <t>มีความเห็นแตกต่างดังนี้  1. ผลสัมฤทธิ์ของงาน      ควรได้คะแนนร้อยละ.........................เหตุผล...........................................................................................</t>
    </r>
  </si>
  <si>
    <t>……..........................................…...............</t>
  </si>
  <si>
    <t xml:space="preserve">  ( …......................................................)</t>
  </si>
  <si>
    <t xml:space="preserve">    ประเมินผลสัมฤทธิ์ของงานในรอบการประเมินครั้งนั้น และครั้งถัดไปจนกว่าจะได้ผลสำเร็จตามตัวชี้วัดที่เสนอในวิสัยทัศน์หรือข้อเสนอ</t>
  </si>
  <si>
    <t>เต็มใจให้ความช่วยเหลทอผู้รับบริการ</t>
  </si>
  <si>
    <t>รับค่าจากP4</t>
  </si>
  <si>
    <t>ส่งค่าไปP4</t>
  </si>
  <si>
    <t xml:space="preserve">ตรวจสอบและปรับปรุงระบบโปรแกรมสถานีอนามัยและหน่วยบริการปฐมภูมิ(Jhcis) </t>
  </si>
  <si>
    <t>การจัดทำแผนการใช้จ่ายเงินประจำปีของหน่วยบริการสาธารณสุขในสังกัด องค์การบริหารส่วนจังหวัดศรีสะเกษ</t>
  </si>
  <si>
    <t>การยึดมั่นในความถูกต้องและจริยธรรม</t>
  </si>
  <si>
    <t>ความเข้าใจในองค์กรและระบบงาน</t>
  </si>
  <si>
    <t>การบริการเป็นเลิศ</t>
  </si>
  <si>
    <t>การทำงานเป็นทีม</t>
  </si>
  <si>
    <t>การสั่งสมความรู้และความเชี่ยวชาญในสายอาชีพ</t>
  </si>
  <si>
    <t>ความละเอียดรอบคอบและความถูกต้องของงาน</t>
  </si>
  <si>
    <t>จิตสำนึกและรับผิดชอบต่อสิ่งแวดล้อม</t>
  </si>
  <si>
    <t>ผลสัมฤทธิ์ของงานหรือสมรรถนะ ที่เลือกพัฒนา</t>
  </si>
  <si>
    <t>วิธีการพัฒนา</t>
  </si>
  <si>
    <t xml:space="preserve">ช่วงเวลาและระยะเวลา การพัฒนา </t>
  </si>
  <si>
    <t xml:space="preserve">วิธีการวัดผลในการพัฒนา </t>
  </si>
  <si>
    <t>การคิดวิเคราะห์/การแก้ไขแบบมืออาชีพ</t>
  </si>
  <si>
    <t>การวิเคราะห์ข้อมูลและระบบงานอย่างเป็นระบบ/สามารถแก้ไขปัญหา/ปัญหาเฉพาะหน้าได้</t>
  </si>
  <si>
    <t>XXXผลสัมฤทธิ์ของงานXXX</t>
  </si>
  <si>
    <t>XXXสมรรถนะหลักXXX</t>
  </si>
  <si>
    <t>แผนงนโครงการในการพัฒนา</t>
  </si>
  <si>
    <t>งานป้องกันและควบคุมโรคติดต่อ</t>
  </si>
  <si>
    <t>งานป้องกันและควบคุมโรคไม่ติดต่อ</t>
  </si>
  <si>
    <t>งานสุขภาพจิต และยาเสพติด</t>
  </si>
  <si>
    <t>งานจัดให้มีระบบบริการสุขภาพที่ได้มาตรฐาน อย่างทั่วถึงและเท่าเทียม</t>
  </si>
  <si>
    <t>งานพัฒนาระบบบริการสุขภาพระบบปฐมภูมิ</t>
  </si>
  <si>
    <t>งานด้านการคุ้มครองผู้บริโภคด้านผลิตภัณฑ์สุขภาพและบริการสุขภาพ</t>
  </si>
  <si>
    <t>งานการรักษาพยาบาล</t>
  </si>
  <si>
    <t>งานอนุรักษ์ฟื้นฟูภูมิปัญญา แพทย์แผนไทยในท้องถิ่น</t>
  </si>
  <si>
    <t>งานส่งเสริมการใช้สมุนไพร</t>
  </si>
  <si>
    <t>งานฟื้นฟูสมรรถภาพ</t>
  </si>
  <si>
    <t>งานพัฒนาคุณภาพชีวิต</t>
  </si>
  <si>
    <t>งานบริหารจัดการบุคลากรที่มีคุณภาพ</t>
  </si>
  <si>
    <t>งานบริหารจัดการโปร่งใส</t>
  </si>
  <si>
    <t>งานบริหารจัดการด้านมาตราฐาน</t>
  </si>
  <si>
    <t>งานบริหารจัดการด้านเทคโนโลยีที่มีคุณภาพ</t>
  </si>
  <si>
    <t>แผนงานป้องกันและควบคุมโรคติดต่อ</t>
  </si>
  <si>
    <t>แผนงานป้องกันและควบคุมโรคไม่ติดต่อ</t>
  </si>
  <si>
    <t>แผนงานสุขภาพจิต และยาเสพติด</t>
  </si>
  <si>
    <t>แผนงานจัดให้มีระบบบริการสุขภาพที่ได้มาตรฐาน อย่างทั่วถึงและเท่าเทียม</t>
  </si>
  <si>
    <t>แผนงานพัฒนาระบบบริการสุขภาพระบบปฐมภูมิ</t>
  </si>
  <si>
    <t>แผนงานด้านการคุ้มครองผู้บริโภคด้านผลิตภัณฑ์สุขภาพและบริการสุขภาพ</t>
  </si>
  <si>
    <t>แผนงานการรักษาพยาบาล</t>
  </si>
  <si>
    <t xml:space="preserve"> แผนงานอนุรักษ์ฟื้นฟูภูมิปัญญา แพทย์แผนไทยในท้องถิ่น</t>
  </si>
  <si>
    <t>แผนงานส่งเสริมการใช้สมุนไพร</t>
  </si>
  <si>
    <t>แผนงานฟื้นฟูสมรรถภาพ</t>
  </si>
  <si>
    <t>แผนงานพัฒนาคุณภาพชีวิต</t>
  </si>
  <si>
    <t>แผนงานบริหารจัดการบุคลากรที่มีคุณภาพ</t>
  </si>
  <si>
    <t>แผนงานบริหารจัดการโปร่งใส</t>
  </si>
  <si>
    <t>แผนงานบริหารจัดการด้านมาตราฐาน</t>
  </si>
  <si>
    <t>แผนงานบริหารจัดการด้านเทคโนโลยีที่มีคุณภาพ</t>
  </si>
  <si>
    <t xml:space="preserve">ข้อมูลการรักษาวินัย พฤติกรรม และอื่น ๆ </t>
  </si>
  <si>
    <t>การประเมินความพึงพอใจผู้มารับบริการ</t>
  </si>
  <si>
    <t>ผลการดำเนินงาน/ผลงานรอบครึ่งปีและรอบปีงบประมาณ</t>
  </si>
  <si>
    <t>ประเมินความสุขของอค์กรและการทำงานเป็นทีม</t>
  </si>
  <si>
    <t>การประชุมสัมนา/การฝึกอบรมและการศึกษาดูงาน</t>
  </si>
  <si>
    <t>ผลสัมฤทธิ์จากตัวชี้วัด(KPI)และค่าของงาน</t>
  </si>
  <si>
    <t>จากรายงานการประเมิน</t>
  </si>
  <si>
    <t>ผลสัมฤทธิ์ของการดำเนินงาน</t>
  </si>
  <si>
    <t>แม่บ้าน</t>
  </si>
  <si>
    <t>ทำความสะอาด</t>
  </si>
  <si>
    <t>คนสวน</t>
  </si>
  <si>
    <t>ข้อตกลงในการปฏิบัติราชการ</t>
  </si>
  <si>
    <t>สังกัด กองสาธารณสุข องค์การบริหารส่วนจังหวัดศรีสะเกษ</t>
  </si>
  <si>
    <t>----------------------------------------------------------------------------</t>
  </si>
  <si>
    <t>(ลงชื่อ)                                   ผู้ประเมิน</t>
  </si>
  <si>
    <t>ร้อยละ 100 จัดทำหนังสือรับรองการหักภาษี ณ ที่จ่ายและการนำส่ง  เปรียบเทียบจากจำนวนรายการการหักภาษี ณ ที่จ่ายและการนำส่งทั้งหมด</t>
  </si>
  <si>
    <t>ร้อยละ 100 จัดทำเอกสารนำส่งสมทบประกันสังคมและเอกสาที่เกี่ยวข้องของผุ้ประกันตน จำนวน ๑ ครั้ง/เดือน  เปรียบเทียบจากจำนวนรายการนำส่งสมทบประกันสังคมและการนำส่งทั้งหมด</t>
  </si>
  <si>
    <t>ร้อยละ 100 ของจัดทำหนังสือรับรองการหักภาษี ณ ที่จ่ายและการนำส่งถูกต้อง/  ครบถ้วน/ทันเวลา(เป็นปัจจุบัน) มีความสมบูรณ์ เป็นไปตามกฎหมาย ระเบียบ และหนังสือสั่งการที่เกี่ยวข้อง</t>
  </si>
  <si>
    <t>ร้อยละ 100 ของเอกสารนำส่งสมทบประกันสังคมและเอกสาที่เกี่ยวข้องของผุ้ประกันตน และการนำส่งถูกต้อง/ครบถ้วน/ทันเวลา(เป็นปัจจุบัน) มีความสมบูรณ์ เป็นไปตามกฎหมาย ระเบียบ และหนังสือสั่งการที่เกี่ยวข้อง</t>
  </si>
  <si>
    <t xml:space="preserve">ร้อยละ 100 ของจัดทำหนังสือรับรองการหักภาษี ณ ที่จ่ายและการนำส่ง สามารถใช้เป็นข้อมูลรายงานสรุปผล นำเสนอให้ผู้บริหารและผู้ที่เกี่ยวข้องได้รับทราบ </t>
  </si>
  <si>
    <t>ร้อยละ 100 ของเอกสารนำส่งสมทบประกันสังคมและเอกสาที่เกี่ยวข้องของผุ้ประกันตนสามารถใช้เป็นข้อมูลรายงานสรุปผล นำเสนอให้ผู้บริหารและผู้ที่เกี่ยวข้องได้รับทราบ</t>
  </si>
  <si>
    <t xml:space="preserve">ร้อยละ 80 ของงานทั้งหมด มีความครอบคลุม ครบถ้วน ภายในระเวลาที่กำหนด
</t>
  </si>
  <si>
    <t>ร้อยละ 100 ของจำนวนวัสดุ/ครุภัณฑ์ตามข้อบัญญัติงบประมาณรายจ่ายประจำปี</t>
  </si>
  <si>
    <t xml:space="preserve">ร้อยละ 80  ของการดำเนินงานมีความสมบูรณ์ ถูกต้อง </t>
  </si>
  <si>
    <t>ร้อยละ 100 ของการจัดทำทะเบียนพัสดุ  ครบถ้วน/ถูกต้อง/ทันเวลา(เป็นปัจจุบัน) มีความสมบูรณ์</t>
  </si>
  <si>
    <t xml:space="preserve">ร้อยละ 80 ของการบริหารจัดการด้านธุรการ งานสารบรรณ และงานอื่นๆ </t>
  </si>
  <si>
    <t>ร้อยละ 100 ของการจัดทำทะเบียนพัสดุ สามารถใช้เป็นข้อมูลรายงานสรุปผล</t>
  </si>
  <si>
    <t>ร้อยละ 80 ทำความสะอาดอาคารสถานที่ภายในอาคาร (ชั้น 1,ชั้น 2) และห้องน้ำ จำนวน 10 ห้อง/วัน</t>
  </si>
  <si>
    <t>ร้อยละ 80 จัดห้องประชุมก่อนวันประชุมไม่น้อยกว่า 3 วัน  ทุกครั้งที่มีการประชุม</t>
  </si>
  <si>
    <t>ร้อยละ 80 อำนวยความสะดวกในการฝึกอบรม เช่นเตรียม เครื่องดื่ม น้ำดื่ม อาหารว่าง</t>
  </si>
  <si>
    <t>ร้อยละ 80 อาคารสถานที่ ห้องน้ำ เรียบร้อยความสะอาดถูกสุขลักษณะ ปลอดเชื้อโรค</t>
  </si>
  <si>
    <t>ร้อยละ 80  ของการดำเนินงานมีความสมบูรณ์ ถูกต้อง ตามระเบียบที่กำหนด</t>
  </si>
  <si>
    <t>ร้อยละ 80  จัดเตรียม เครื่องดื่ม  น้ำดื่ม อาหารว่าง  ได้ถูกต้องครบถ้วนตามจำนวน</t>
  </si>
  <si>
    <t>ร้อยละ 80 อาคารสถานที่ ห้องน้ำ  พร้อมใช้งานได้เสมอ</t>
  </si>
  <si>
    <t>ร้อยละ 80 ห้องประชุม  พร้อมใช้งานได้เสมอ</t>
  </si>
  <si>
    <t>ร้อยละ 95 ผู้เข้าร่วมอบรม /ประชุม ได้รับความสะดวกในการทานเครื่องดื่ม อาหารว่าง</t>
  </si>
  <si>
    <t>ร้อยละ 80 ทำความสะอาด จัดเตรียมเครื่องมือแพทย์ให้ปราศจากเชื้อ</t>
  </si>
  <si>
    <t>ร้อยละ 80 ทำความสะอาด จัดเตรียม สำรวจเครื่องมือเครื่องใช้น้ำยา/เคมี อุปกรณ์ งานบ้านงานครัวให้ครบพร้อมใช้งานและเพียงพอพร้อมใช้ทุกวัน</t>
  </si>
  <si>
    <t>ร้อยละ 80  ทำความสะอาด จัดเตรียมเครื่องมือแพทย์ สะอาดปราศจากเชื้อ และเพียงพอพร้อมใช้ทุกวัน</t>
  </si>
  <si>
    <t xml:space="preserve">ร้อยละ 80  ทำความสะอาด จัดเตรียมทำความสะอาด จัดเตรียม สำรวจเครื่องมือเครื่องใช้น้ำยา/เคมี อุปกรณ์ งานบ้านงานครัว ให้ครบพร้อมใช้งานและเพียงพอพร้อมใช้ทุกวัน </t>
  </si>
  <si>
    <t>ร้อยละ 80 เครื่องมือแพทย์ สะอาดปราศจากเชื้อและเพียงพอ พร้อมใช้งานทุกวัน</t>
  </si>
  <si>
    <t>ร้อยละ 80 เครื่องมือเครื่องใช้น้ำยา/เคมี อุปกรณ์ งานบ้านงานครัว สะอาดและเพียงพอ  พร้อมใช้งานทุกวัน</t>
  </si>
  <si>
    <t>ร้อยละ 80 ทำความสะอาดอาคารสถานที่ภายในอาคาร (ชั้น 1,ชั้น 2) และห้องน้ำ จำนวน 5 แห่ง/วัน</t>
  </si>
  <si>
    <t xml:space="preserve">ร้อยละ 80 อำนวยความสะดวกในการ เปิด-ปิด อาคารสำนักงานและการรักษาทรัพย์สิน ของทางราชการ จำนวน  ๑๒๐  ครั้ง/๖ เดือน
</t>
  </si>
  <si>
    <t>ร้อยละ 80 อำนวยความสะดวกในการ เปิด-ปิด อาคารสำนักงาน ตรงเวลา และการรักษาทรัพย์สิน ของทางราชการ ไม่สูญหาย</t>
  </si>
  <si>
    <t xml:space="preserve">ร้อยละ 80 อาคารสถานที่ ห้องน้ำ  พร้อมใช้งานได้เสมอ </t>
  </si>
  <si>
    <t>ร้อยละ 80 ของทรัพย์สินของทางราชการไม่สูญหาย</t>
  </si>
  <si>
    <t>3. รายละเอียดข้อตกลงได้แก่ องค์ประกอบการประเมิน ตัวชี้วัดผลการปฏิบัติงาน   เป้าเหมายเกณฑ์การให้คะแนน และรายละเอียดอื่นๆ ปรากฏอยู่ในเอกสารแนบท้ายข้อตกลงนี้</t>
  </si>
  <si>
    <t xml:space="preserve"> 6. ทั้งสองฝ่ายได้ทำความเข้าใจข้อตกลงในการปฏิบัติราชการ และเห็นพ้องกันแล้วจึงได้ลงลายมือชื่อไว้เป็นสำคัญ</t>
  </si>
  <si>
    <t xml:space="preserve">                                         (ลงชื่อ)                                             ผู้รับการประเมิน</t>
  </si>
  <si>
    <t>ตำแหน่งประเภท ลูกจ้างวิชาชีพ</t>
  </si>
  <si>
    <t>ทั่วไป(ไม่ใช้วุฒิการศึกษา)</t>
  </si>
  <si>
    <t>วิชาชีพ(ใช้วุฒิการศึกษา)</t>
  </si>
  <si>
    <t>ตำแหน่งประเภท ลูกจ้างทั่วไป</t>
  </si>
  <si>
    <t>1.การยึดมั่นในหลักเกณฑ์</t>
  </si>
  <si>
    <t>สมรรถนะวิชาชีพ(ใช้วุฒิการศึกษา)</t>
  </si>
  <si>
    <t>สมรรถนะทั่วไป(ไม่ใช้วุฒิการศึกษา)</t>
  </si>
  <si>
    <t>เกณฑ์การประเมินผลการปฏิบัติงานรายบุคคล เครือข่ายบริการสุขภาพอำเภอห้วยทับทัน โซนที่ 5 สังกัดองค์การบริหารส่วนจังหวัดศรีสะเกษ</t>
  </si>
  <si>
    <t>รพ.สต.</t>
  </si>
  <si>
    <t>อำเภอ</t>
  </si>
  <si>
    <t>การประเมินจากผู้บริหาร</t>
  </si>
  <si>
    <t xml:space="preserve"> รวม 100 คะแนน  (G ) =(A )+(B)+     (C )+(D)+(E)+(F )</t>
  </si>
  <si>
    <t>หมายเหตุ  (ระดับประเมิน)</t>
  </si>
  <si>
    <t>ประเภทตำแหน่ง</t>
  </si>
  <si>
    <t xml:space="preserve"> รวม100คะแนน  (3) =(1)+(2)</t>
  </si>
  <si>
    <t>คะแนน (A)=((3)*60)/100</t>
  </si>
  <si>
    <t>03454 รพ.สต.บ้านหนองสะมอน ต.เมืองหลวง</t>
  </si>
  <si>
    <t>ห้วยทับทัน</t>
  </si>
  <si>
    <t>นางสาวชมธนิตา  จังอินทร์</t>
  </si>
  <si>
    <t>พกส</t>
  </si>
  <si>
    <t>นางสาวชนันทิชา  ขันติ์เสน</t>
  </si>
  <si>
    <t>นางสาวสุวรรณา ศรีสังข์</t>
  </si>
  <si>
    <t>ลจ.รายเดือน</t>
  </si>
  <si>
    <t>นางประไพ ขันธเสน</t>
  </si>
  <si>
    <t>03456 รพ.สต.บ้านผักไหม ต.ผักไหม</t>
  </si>
  <si>
    <t>นางสาวสุพัตรา  สืบเสาะเสมอ</t>
  </si>
  <si>
    <t>นายสมหมาย  กระสังข์</t>
  </si>
  <si>
    <t>นางจำปี  อุดม</t>
  </si>
  <si>
    <t>03457 รพ.สต.บ้านห่องน้อย ต.ผักไหม</t>
  </si>
  <si>
    <t>นางสาวกัญญา  วิเศษชาติ</t>
  </si>
  <si>
    <t>นางสาวสุมาลี วงษ์ภักดี</t>
  </si>
  <si>
    <t>นางสาวอุไรรัตน์ วงษ์ภักดี</t>
  </si>
  <si>
    <t>03458 รพ.สต.บ้านพะวร ต.จานแสนไชย</t>
  </si>
  <si>
    <t>นางศิริลักษณ์    จังอินทร์</t>
  </si>
  <si>
    <t>นางสาวธิติรัตน์  ตรีแก้ว</t>
  </si>
  <si>
    <t>นางสาววิมลา ศรีจันทร์</t>
  </si>
  <si>
    <t>03459รพ.สต.บ้านจานแสนไชย ต.จานแสนไชย</t>
  </si>
  <si>
    <t>นางสาวณัฐนันท์   วังกุล</t>
  </si>
  <si>
    <t>หมายเหตุ **</t>
  </si>
  <si>
    <t xml:space="preserve"> B. ประเมินประเมินมาตราฐานตัวชี้วัดสุขภาพประชาชน(KPI) ให้คะแนนราย รพ.สต.</t>
  </si>
  <si>
    <t xml:space="preserve"> C. ค่างาน เวิคโหลด การได้รับมอบหมาย RD/PM/งานธุรการ/งานการเงิน/งานเภสัชสาธารณสุข/ภาระกิจอื่นๆ</t>
  </si>
  <si>
    <t xml:space="preserve"> D. การลา/มาสาย/ขาดงาน</t>
  </si>
  <si>
    <t>มาสาย (A)</t>
  </si>
  <si>
    <t>ขาดงาน (B)</t>
  </si>
  <si>
    <t>มาสาย/ขาดงาน (C)</t>
  </si>
  <si>
    <t>ไม่มี ให้ 5 คะแนน</t>
  </si>
  <si>
    <t>มี ให้ 4.75 คะแนน</t>
  </si>
  <si>
    <t>มี ให้ 4.5 คะแนน</t>
  </si>
  <si>
    <t>มี ให้ 4 คะแนน</t>
  </si>
  <si>
    <t xml:space="preserve">           *  คะแนน = (A)+(B)+(C )/3</t>
  </si>
  <si>
    <t>E. การเสียสละ รักในองค์กร ความสามัคคี จิตสาธารณ - ประเมินจากแฮปปี้เวิคเพลสหรือผู้บริหารประเมิน</t>
  </si>
  <si>
    <t xml:space="preserve">F. คะแนนประเมินจากผู้บริหารระดับต้น (ผอ ประเมิน) </t>
  </si>
  <si>
    <t>ชื่อ - สกุล</t>
  </si>
  <si>
    <t>ตำแหน่งสายงาน</t>
  </si>
  <si>
    <t>หน่วยงาน</t>
  </si>
  <si>
    <t>เงินที่ใช้</t>
  </si>
  <si>
    <t>ปัดเศษแล้ว</t>
  </si>
  <si>
    <t>คะแนน(100)</t>
  </si>
  <si>
    <t>ผล</t>
  </si>
  <si>
    <t>ค่าจ้างรวม</t>
  </si>
  <si>
    <t>จำนวนคน</t>
  </si>
  <si>
    <t>วงเงิน 4%</t>
  </si>
  <si>
    <t>ใช้ไป</t>
  </si>
  <si>
    <t>คงเหลือ</t>
  </si>
  <si>
    <t>เอกสารแนบ 1</t>
  </si>
  <si>
    <t>ลูกจ้างชั่วคราว(รายเดือน) ณ วันที่ 1 กันยายน  2566  จำนวน</t>
  </si>
  <si>
    <t>คน</t>
  </si>
  <si>
    <t>ฐานค่าจ้าง ณ วันที่ 1 กันยายน  2566  =</t>
  </si>
  <si>
    <t>บาท</t>
  </si>
  <si>
    <t>อัตราการขึ้นเงินเดือน</t>
  </si>
  <si>
    <t>=</t>
  </si>
  <si>
    <t xml:space="preserve">***  ใช้เงินในการเพิ่มค่าจ้างประจำปี </t>
  </si>
  <si>
    <t>ชื่อ - สกุล
บัตรประจำตัวประชาชน</t>
  </si>
  <si>
    <t>อัตราค่าจ้าง</t>
  </si>
  <si>
    <t>รอบเมษายน</t>
  </si>
  <si>
    <t>รอบตุลาคม</t>
  </si>
  <si>
    <t>สรุปผลประเมิน</t>
  </si>
  <si>
    <t>ระดับผล</t>
  </si>
  <si>
    <t>จำนวนเงิน</t>
  </si>
  <si>
    <t>ค่าจ้างสุทธิ</t>
  </si>
  <si>
    <t>จำนวน</t>
  </si>
  <si>
    <t>ปัจจุบัน</t>
  </si>
  <si>
    <t>ผลสัมฤทธิ์</t>
  </si>
  <si>
    <t>พฤติกรรม</t>
  </si>
  <si>
    <t>ครั้งที่</t>
  </si>
  <si>
    <t>การ</t>
  </si>
  <si>
    <t>ที่ได้</t>
  </si>
  <si>
    <t>ที่ได้เพิ่ม</t>
  </si>
  <si>
    <t>ที่ได้รับ</t>
  </si>
  <si>
    <t>ประเมิน</t>
  </si>
  <si>
    <t>เพิ่ม</t>
  </si>
  <si>
    <t>(บาท)</t>
  </si>
  <si>
    <t>ไม่ปัดเศษ</t>
  </si>
  <si>
    <t>ปัดเศษ</t>
  </si>
  <si>
    <t>หมายเหตุ : ช่องสีฟ้าและสีเหลืองได้ใส่สูตรการคำนวณไว้ ห้ามลบโดยเด็ดขาด</t>
  </si>
  <si>
    <t xml:space="preserve">     ช่องสีเหลือง คือเงินเดือนสุทธิที่จะได้รับ (ระบบจะคำนวณปัดเศษเต็มสิบให้)</t>
  </si>
  <si>
    <t xml:space="preserve">หน่วยบริการสาธารณสุขในสังกัดองค์การบริหารส่วนจังหวัดศรีสะเกษ มีการจัดทำแผนการใช้จ่ายเงินประจำปี </t>
  </si>
  <si>
    <t>หน่วยบริการสาธารณสุขในสังกัดองค์การบริหารส่วนจังหวัดศรีสะเกษ มีการใช้จ่ายเงินประจำปีตามแผนงาน ร้อยละ 100</t>
  </si>
  <si>
    <t>หน่วยบริการสาธารณสุขในสังกัดองค์การบริหารส่วนจังหวัดศรีสะเกษ มีการใช้จ่ายเงินประจำปีตามแผนงาน อย่างมีประสิทธิภาพ  ร้อยละ 100</t>
  </si>
  <si>
    <t>หน่วยบริการสาธารณสุขในสังกัดองค์การบริหารส่วนจังหวัดศรีสะเกษ มีการใช้จ่ายเงินประจำปีตามแผนงาน อย่างสมเหตุสมผล และมีผลการดำเนินงาน  ร้อยละ 100</t>
  </si>
  <si>
    <t>แผนการใช้จ่ายเงินบำรุงประจำปี</t>
  </si>
  <si>
    <t xml:space="preserve"> หน่วยบริการสาธารณสุขในสังกัดองค์การบริหารส่วนจังหวัดศรีสะเกษ ผ่านการประเมินขึ้นทะเบียนเป็นหน่วยบริการ</t>
  </si>
  <si>
    <t xml:space="preserve"> ร้อยละ 100 หน่วยบริการสาธารณสุขในสังกัดองค์การบริหารส่วนจังหวัดศรีสะเกษ ผ่านการประเมินขึ้นทะเบียนเป็นหน่วยบริการ สปสช. </t>
  </si>
  <si>
    <t xml:space="preserve">ร้อยละ 100 หน่วยบริการสาธารณสุขในสังกัดองค์การบริหารส่วนจังหวัดศรีสะเกษ ผ่านการประเมินขึ้นทะเบียนเป็นหน่วยบริการ สปสช. </t>
  </si>
  <si>
    <t>หน่วยบริการในสังกัดกองสาธารณสุข องค์การบริหารส่วนจังหวัดศรีสะเกษ  ได้รับการติดตามดูแลซอฟแวร์/คอมพิวเตอร์</t>
  </si>
  <si>
    <t xml:space="preserve">ร้อยละ ๘0 หน่วยบริการสาธารณสุขในสังกัดองค์การบริหารส่วนจังหวัดศรีสะเกษ ได้รับการตรวจสอบและปรับปรุงระบบโปรแกรมสถานีอนามัยและหน่วยบริการปฐมภูมิ(Jhcis) </t>
  </si>
  <si>
    <t xml:space="preserve">ร้อยละ ๘0 หน่วยบริการสาธารณสุขในสังกัดองค์การบริหารส่วนจังหวัดศรีสะเกษ ได้รับการดูแลคอมพิวเตอร์และระบบตรวจสอบและปรับปรุงระบบโปรแกรมสถานีอนามัยและหน่วยบริการปฐมภูมิ(Jhcis)  </t>
  </si>
  <si>
    <t xml:space="preserve">ร้อยละ ๘0 หน่วยบริการสาธารณสุขในสังกัดองค์การบริหารส่วนจังหวัดศรีสะเกษ ได้รับการดูแลคอมพิวเตอร์และระบบตรวจสอบและปรับปรุงระบบโปรแกรมสถานีอนามัยและหน่วยบริการปฐมภูมิ(Jhcis) พร้อมใช่งานให้บริการแก่ปนะชาชน  </t>
  </si>
  <si>
    <t>งานเทคโนโลยีสารสนเทศ กองสาธารณสุข อบจ.ศรีสะเกษ</t>
  </si>
  <si>
    <t>งานเทคโนโลยีสารสนเทศ</t>
  </si>
  <si>
    <t>หน่วยบริการในสังกัดกองสาธารณสุข องค์การบริหารส่วนจังหวัดศรีสะเกษ  ได้รับการรักษาความปลอดภัยทางไซเบอร์ การป้องกัน คอมพิวเตอร์ เครือข่าย ซอฟแวร์แอปพลิเคชั่น ระบบที่สำคัญ และข้อมูล</t>
  </si>
  <si>
    <t>ร้อยละ ๘0 หน่วยบริการในสังกัดกองสาธารณสุข องค์การบริหารส่วนจังหวัดศรีสะเกษ  ได้รับการรักษาความปลอดภัยทางไซเบอร์ การป้องกัน คอมพิวเตอร์ เครือข่าย ซอฟแวร์แอปพลิเคชั่น ระบบที่สำคัญ และข้อมูล</t>
  </si>
  <si>
    <t xml:space="preserve"> มีนวัตกรรมหรือเทคโนโลยีสุขภาพที่เป็นประโยชน์ต่อประชาชน</t>
  </si>
  <si>
    <t>ร้อยละ ๘0 หน่วยบริการในสังกัดกองสาธารณสุข องค์การบริหารส่วนจังหวัดศรีสะเกษ  มีนวัตกรรมหรือเทคโนโลยีสุขภาพที่เป็นประโยชน์ต่อประชาชน</t>
  </si>
  <si>
    <t>การจัดทำหนังสือรับรองการหักภาษี ณ ที่จ่ายและการนำส่ง  เปรียบเทียบจากจำนวนรายการการหักภาษี ณ ที่จ่ายและการนำส่งทั้งหมด</t>
  </si>
  <si>
    <t>รายงานการจัดทำและนำส่งภาษี</t>
  </si>
  <si>
    <t>การจัดทำเอกสารและนำส่งเอกสารประกันสังคม</t>
  </si>
  <si>
    <t>มีการจัดทำเอกสารนำส่งสมทบประกันสังคมและเอกสาที่เกี่ยวข้องของผู้ประกันตน</t>
  </si>
  <si>
    <t>รายงานการจัดทำและนำส่งประกันสังคม</t>
  </si>
  <si>
    <t>การจัดการรายงานการเงินการคลัง</t>
  </si>
  <si>
    <t xml:space="preserve">ร้อยละ 100 ของงานด้านการเงินการคลังทั้งหมด มีความครอบคลุม ครบถ้วน 
</t>
  </si>
  <si>
    <t>ร้อยละ 100 ของงานด้านการเงินการคลังทั้งหมด มีความครอบคลุม ครบถ้วน ความสมบูรณ์ ถูกต้อง  ภายในระเวลาที่กำหนด</t>
  </si>
  <si>
    <t>ร้อยละ 100 ของงานด้านการเงินการคลังทั้งหมด มีความครอบคลุม ครบถ้วน ความสมบูรณ์ ถูกต้อง  สามารถตรวจสอบได้</t>
  </si>
  <si>
    <t>รายงานการเงิน</t>
  </si>
  <si>
    <t>การตรวจสอบและประเมินผลระบบการตรวจสอบภายใน</t>
  </si>
  <si>
    <t>ร้อยละ 100 ของการจัดซื้อจัดจ้างประจำปี  มีความสมบูรณ์ ถูกต้อง เป็นไปตามกฎหมาย ระเบียบ และหนังสือสั่งการที่เกี่ยวข้อง</t>
  </si>
  <si>
    <t>รายงานการจัดซื้อจัดจ้างและระบบ EGP</t>
  </si>
  <si>
    <t>การจัดการระบบรายงานทรัพย์สิน</t>
  </si>
  <si>
    <t xml:space="preserve">ร้อยละ 100 ของจำนวนการจัดทำเอกสารการรายงานทรัพย์สิน
</t>
  </si>
  <si>
    <t>ร้อยละ 100 ของจำนวนการจัดทำเอกสารการรายงานทรัพย์สิน  มีความสมบูรณ์ ถูกต้อง เป็นไปตามกฎหมาย ระเบียบ และหนังสือสั่งการที่เกี่ยวข้อง</t>
  </si>
  <si>
    <t>จัดทำเอกสารการรายงานทรัพย์สิน แล้วเสร็จ ร้อยละ 100</t>
  </si>
  <si>
    <t>รายงานทะเบียนทรัพย์สิน</t>
  </si>
  <si>
    <t>งานธุรการ  งานสารบรรณ</t>
  </si>
  <si>
    <t>งาน ธุรการ งานสารบรรณ</t>
  </si>
  <si>
    <t xml:space="preserve">การบริหารพัสดุ </t>
  </si>
  <si>
    <t>กระบวนการ/ขั้นตอนการดำเนินการสรรหาวัสดุ/ครุภัณฑ์ ตามข้อบัญญัติงบประมาณรายจ่ายประจำปี</t>
  </si>
  <si>
    <t>การตรวจสอบและประเมินผลระบบการควบคุมภายใน</t>
  </si>
  <si>
    <t>อาคารสถานที่ ห้องน้ำ  สะอาดพร้อมใช้งานได้เสมอ</t>
  </si>
  <si>
    <t>ทะเบียน/ตารางการปฏิบัติงานประจำวัน</t>
  </si>
  <si>
    <t>การจัดห้องประชุมให้มีความพร้อมใช้งาน</t>
  </si>
  <si>
    <t>ห้องประชุม  พร้อมใช้งานได้เสมอ</t>
  </si>
  <si>
    <t>การจัดเตรียมและอำนวยความสะดวกในการฝึกอบรม</t>
  </si>
  <si>
    <t>จัดเตรียมและอำนวยความสะดวกในการฝึกอบรม</t>
  </si>
  <si>
    <t xml:space="preserve"> จัดเตรียมเครื่องมือแพทย์</t>
  </si>
  <si>
    <t>เตรียมเครื่องมือแพทย์ให้ปราศจากเชื้อและพร้อมใช้งาน</t>
  </si>
  <si>
    <t>การทำความสะอาด งานบ้านงานครัว และจัดเตรียมสถานที่</t>
  </si>
  <si>
    <t>ทำความสะอาด จัดเตรียม สำรวจเครื่องมือเครื่องใช้น้ำยา/เคมี อุปกรณ์ งานบ้านงานครัว</t>
  </si>
  <si>
    <t>การทำความสะอาดอาคารสถานที่ ห้องน้ำผู้ป่วย โรงจอดรถ อาคารอเนกประสงค์ ได้รับการดูแลอย่างมีคุณภาพ</t>
  </si>
  <si>
    <t>การดูแลอาคารสำนักงานและรักษาทรัพย์สินของทางราชการ</t>
  </si>
  <si>
    <t>การดูแล เปิด - ปิด อาคารสำนักงานและรักษาทรัพย์สินของทางราชการ</t>
  </si>
  <si>
    <t>การจัดทำฎีกาเบิกจ่ายเงิน ประจำปี</t>
  </si>
  <si>
    <t>การจัดทำฏีกาเบิกจ่ายเงิน ประจำปีเปรียบเทียบจากจำนวนการเบิกจ่ายเงินทั้งหมด</t>
  </si>
  <si>
    <t>ร้อยละ 100 ของการจัดทำฏีกาเบิกจ่ายเงิน ประจำปีเปรียบเทียบจากจำนวนการเบิกจ่ายเงินทั้งหมด</t>
  </si>
  <si>
    <t>ร้อยละ 100 ของการจัดทำฏีกาเบิกจ่ายเงิน ประจำปี มีความสมบูรณ์ ถูกต้อง ทันเวลา(เป็นปัจจุบัน) เป็นไปตามกฎหมาย ระเบียบ และหนังสือสั่งการที่เกี่ยวข้อง</t>
  </si>
  <si>
    <t>ร้อยละ 100 สามารถใช้เป็นข้อมูลรายงานสรุปผลการดำเนินโครงการตามแผนการดำเนินงาน ประจำปี  ให้ผู้บริหารและผู้ที่เกี่ยวข้องได้รับทราบ</t>
  </si>
  <si>
    <t>รายงานสรุปผลการดำเนินงานประจำปี</t>
  </si>
  <si>
    <t>ร้อยละ 100 ของบันทึกโปรแกรมการเงินหน่วยงาน มีความครอบคลุม ครบถ้วน</t>
  </si>
  <si>
    <t>ร้อยละ 100  ของการดำเนินงานบันทึกโปรแกรมการเงินหน่วยงาน ครบถ้วนสมบูรณ์/ถูกต้อง/ทันเวลา</t>
  </si>
  <si>
    <t>ร้อยละ 100 จัดทำแล้วเสร็จ  เป็นระเบียบเรียบร้อย สามารถสืบค้นได้ง่ายเมื่อต้องการใช้งานหรือตรวจสอบ</t>
  </si>
  <si>
    <t xml:space="preserve">รายงานการเงิน </t>
  </si>
  <si>
    <t xml:space="preserve">ร้อยละ 100 ของจำนวนการจัดซื้อจัดจ้างตามข้อบัญญัติงบประมาณรายจ่ายประจำปี เปรียบเทียบจากจำนวนวัสดุครุภัณฑ์ทั้งหมด
</t>
  </si>
  <si>
    <t>ร้อยละ 100 สามารถใช้เป็นข้อมูลรายงานสรุปผลการงาน ประจำปี ให้ผู้บริหารและผู้ที่เกี่ยวข้องได้รับทราบ</t>
  </si>
  <si>
    <t>ภายในปีงบประมาณ</t>
  </si>
  <si>
    <t>นางสาววปรียาภรณ์  มุลตีกะ</t>
  </si>
  <si>
    <t>1 3426 00009 56 1</t>
  </si>
  <si>
    <t xml:space="preserve">            (                                       )</t>
  </si>
  <si>
    <t xml:space="preserve">ตำแหน่ง  </t>
  </si>
  <si>
    <t xml:space="preserve">นางสาวจิรัชญา ผักไหม </t>
  </si>
  <si>
    <t xml:space="preserve">นางสาวปรียาภรณ์ มุลตีกะ    </t>
  </si>
  <si>
    <t>ประเภทการจ้าง</t>
  </si>
  <si>
    <t>ผลการประเมินรอบเมษายน ปี2568</t>
  </si>
  <si>
    <t>ผลการประเมินรอบตุลาคม ปี2568</t>
  </si>
  <si>
    <t>รวมผลประเมิน ปี 2568</t>
  </si>
  <si>
    <t>ร้อยละที่เลื่อน ปี 2568</t>
  </si>
  <si>
    <t>ค่าจ้างหลังเลื่อน ปี 2568</t>
  </si>
  <si>
    <t xml:space="preserve">นางสาวไขนภา แพงงาม       </t>
  </si>
  <si>
    <t>ส่วนราชการ โรงพยาบาลส่งเสริมสุขภาพตำบล อำเภอห้วยทับทัน สังกัดองค์การบริหารส่วนจังหวัดศรีสะเกษ</t>
  </si>
  <si>
    <t>ผลสำเร็จของงาน</t>
  </si>
  <si>
    <t>เทียบกับเป้าหมายเชิงปริมาณงาน</t>
  </si>
  <si>
    <t>คะแนน</t>
  </si>
  <si>
    <t xml:space="preserve">ไม่ถึงร้อยละ 80 </t>
  </si>
  <si>
    <t>ไม่ถึงร้อยละ 80 ของเป้าหมาย</t>
  </si>
  <si>
    <t xml:space="preserve">ตั้งแต่ร้อยละ 80 แต่ไม่ถึงร้อยละ 84 </t>
  </si>
  <si>
    <t>ตั้งแต่ร้อยละ 8๐ แต่ไม่ถึงร้อยละ 84 ของเป้าหมาย</t>
  </si>
  <si>
    <t xml:space="preserve">ตั้งแต่ร้อยละ 85 แต่ไม่ถึงร้อยละ 89 </t>
  </si>
  <si>
    <t>ตั้งแต่ร้อยละ 85 แต่ไม่ถึงร้อยละ 89 ของเป้าหมาย</t>
  </si>
  <si>
    <t xml:space="preserve">ตั้งแต่ร้อยละ 90 แต่ไม่ถึงร้อยละ 94 </t>
  </si>
  <si>
    <t>ตั้งแต่ร้อยละ 9๐ แต่ไม่ถึงร้อยละ 94 ของเป้าหมาย</t>
  </si>
  <si>
    <t xml:space="preserve">ตั้งแต่ร้อยละ 95 ถึงร้อยละ 99 </t>
  </si>
  <si>
    <t>ตั้งแต่ร้อยละ ๙5 ถึงร้อยละ 99 ของเป้าหมาย</t>
  </si>
  <si>
    <t>ร้อยละ 100</t>
  </si>
  <si>
    <t>ตามเป้าหมายที่กำหนด</t>
  </si>
  <si>
    <t>ระดับที่คาดหวัง/ต้องการ</t>
  </si>
  <si>
    <t>(ตามมาตรฐานกำหนดตำแหน่ง)</t>
  </si>
  <si>
    <t>ระดับที่ประเมินได้</t>
  </si>
  <si>
    <t>ระดับที่ประเมินได้๔</t>
  </si>
  <si>
    <t>ระดับที่คาดหวัง/ต้องการ  ๑</t>
  </si>
  <si>
    <t>๐ คะแนน</t>
  </si>
  <si>
    <t>๔ คะแนน</t>
  </si>
  <si>
    <t>๕ คะแนน</t>
  </si>
  <si>
    <t>ระดับที่คาดหวัง/ต้องการ  ๒</t>
  </si>
  <si>
    <t>๓ คะแนน</t>
  </si>
  <si>
    <t>ระดับที่คาดหวัง/ต้องการ  ๓</t>
  </si>
  <si>
    <t>๒ คะแนน</t>
  </si>
  <si>
    <t>ระดับที่คาดหวัง/ต้องการ  ๔</t>
  </si>
  <si>
    <t>๑ คะแนน</t>
  </si>
  <si>
    <t>ระดับที่คาดหวัง/ต้องการ  ๕</t>
  </si>
  <si>
    <t>๕  คะแนน</t>
  </si>
  <si>
    <t>=   ระดับที่ประเมินได้มากกว่าระดับที่คาดหวังหรือต้องการ  ๑  ระดับขึ้นไป</t>
  </si>
  <si>
    <t>๔  คะแนน</t>
  </si>
  <si>
    <t>๓  คะแนน</t>
  </si>
  <si>
    <t>=   ระดับที่ประเมินได้น้อยกว่าระดับที่คาดหวังหรือต้องการ  ๑  ระดับ</t>
  </si>
  <si>
    <t>๒  คะแนน</t>
  </si>
  <si>
    <t>=   ระดับที่ประเมินได้น้อยกว่าระดับที่คาดหวังหรือต้องการ  ๒  ระดับ</t>
  </si>
  <si>
    <t>๑  คะแนน</t>
  </si>
  <si>
    <t>=   ระดับที่ประเมินได้น้อยกว่าระดับที่คาดหวังหรือต้องการ  ๓  ระดับ</t>
  </si>
  <si>
    <t>=  ระดับที่ประเมินได้เท่ากับระดับที่คาดหวังหรือต้องการ</t>
  </si>
  <si>
    <t>ระดับที่</t>
  </si>
  <si>
    <t>พฤติกรรมบ่งชี้</t>
  </si>
  <si>
    <t xml:space="preserve">   มี</t>
  </si>
  <si>
    <t>ระดับที่  ๐</t>
  </si>
  <si>
    <t>ไม่แสดงสมรรถนะด้านนี้อย่างชัดเจน</t>
  </si>
  <si>
    <t>ระดับที่  ๑</t>
  </si>
  <si>
    <t>แสดงความพากเพียรพยายาม และตั้งใจทำงานให้ดี</t>
  </si>
  <si>
    <t>- มีความมานะอดทน ขยันหมั่นเพียรในการทำงานและตรงต่อเวลา</t>
  </si>
  <si>
    <t>- มีความรับผิดชอบในงาน สามารถส่งงานได้ตามกำหนดเวลา</t>
  </si>
  <si>
    <t>- ตั้งใจ และพากเพียรพยายามทำงานในหน้าที่และในส่วนของตนให้ดีตามที่ได้รับมอบหมาย</t>
  </si>
  <si>
    <t>- แสดงความประสงค์หรือข้อคิดเห็นเพื่อปรับปรุงและพัฒนางานของตนให้ดียิ่งๆ ขึ้นไป</t>
  </si>
  <si>
    <t>ระดับที่  ๒</t>
  </si>
  <si>
    <t>แสดงสมรรถนะระดับที่ ๑ และสามารถทำงานได้ผลงานตามเป้าหมายที่วางไว้ หรือตามมาตรฐานขององค์กร</t>
  </si>
  <si>
    <t>- ทำงานได้ผลงานตามเป้าหมายที่ผู้บังคับบัญชากำหนด หรือเป้าหมายของหน่วยงานที่รับผิดชอบ</t>
  </si>
  <si>
    <t>- มีความละเอียดรอบคอบเอาใจใส่ ตรวจตราความถูกต้องของงาน เพื่อให้ได้งานที่มีคุณภาพ</t>
  </si>
  <si>
    <t>- กำหนดมาตรฐาน หรือเป้าหมายในการทำงานเพื่อให้ได้ผลงานที่ดีตามมาตรฐานขององค์กร</t>
  </si>
  <si>
    <t>- หมั่นติดตามผลงาน และประเมินผลงานของตนเพื่อให้ได้งานที่มีคุณภาพตามมาตรฐานขององค์กร</t>
  </si>
  <si>
    <t>- คิดหาวิธีการใหม่ๆ ในการปรับปรุงงานของตนให้มีคุณภาพและประสิทธิภาพยิ่งขึ้นอยู่เสมอ</t>
  </si>
  <si>
    <t>ระดับที่  ๓</t>
  </si>
  <si>
    <t>แสดงสมรรถนะระดับที่ ๒ และปรับปรุงวิธีการทำงานเพื่อพัฒนาผลงานให้โดดเด่นเกินกว่าเป้าหมายมาตรฐานที่องค์กรกำหนด</t>
  </si>
  <si>
    <t>- ปรังปรุงวิธีการที่ทำให้ทำงานได้ดีขึ้น เร็วขึ้น มีคุณภาพดีขึ้น หรือมีประสิทธิภาพมากขึ้น</t>
  </si>
  <si>
    <t>- ปรับปรุงและเปลี่ยนแปลงระบบ และวิธีการทำงานให้มีคุณภาพเพื่อให้ได้ผลงานที่โดดเด่นและเกินกว่าเป้าหมายที่องค์กรกำหนดไว้</t>
  </si>
  <si>
    <t>- เสนอหรือทดลองวิธีการทำงานแบบใหม่ที่มีประสิทธิภาพมากกว่าเดิม เพื่อให้ได้ผลงานตามที่กำหนดไว้</t>
  </si>
  <si>
    <t>ระดับที่  ๔</t>
  </si>
  <si>
    <t>แสดงสมรรถนะระดับที่ ๓ และอุตสาหะมานะบากบั่นเพื่อให้บรรลุเป้าหมายที่ท้าทาย หรือได้ผลงานที่โดดเด่นและแตกต่างอย่างไม่เคยมีใครทำได้มาก่อน</t>
  </si>
  <si>
    <t>- บรรลุเป้าหมายที่ท้าทายในงานที่ยากหรือไม่เคยมีใครทำได้มาก่อน โดยใช้วิธีการพัฒนาระบบ ประยุกต์ และบริหารจัดการ เพื่อให้ได้ผลงานที่โดดเด่น และแตกต่างอย่างที่ไม่เคยมีผู้ใดในองค์กรกระทำได้มาก่อน</t>
  </si>
  <si>
    <t>- กำหนดเป้าหมายที่ท้าทาย และเป็นไปได้ยาก เพื่อทำให้ได้ผลงานที่ดีกว่าเดิมอย่างเห็นได้ชัด</t>
  </si>
  <si>
    <t>- ทำการพัฒนาระบบขั้นตอนวิธีการทำงานเพื่อให้ได้ผลงานที่โดดเด่น และแตกต่างไม่เคยมีใครทำได้มาก่อน</t>
  </si>
  <si>
    <t>ระดับที่  ๕</t>
  </si>
  <si>
    <t>แสดงสมรรถนะระดับที่  ๔ และวิเคราะห์ผลได้และผลเสียและสามารถตัดสินใจได้ แม้จะมีความเสี่ยงเพื่อให้องค์กรบรรลุเป้าหมาย</t>
  </si>
  <si>
    <t>- ตัดสินใจได้ โดยมีการคำนวณผลได้ผลเสียอย่างชัดเจน และดำเนินการเพื่อให้องค์กรและประชาชนได้ประโยชน์สูงสุด</t>
  </si>
  <si>
    <t>- วิเคราะห์ และคำนวณผลได้ ผลเสีย และความคุ่มค่า รวมทั้งกล้าคิด กล้าทำ และกล้าเสี่ยงโดยอาศัยวิสัยทัศน์ ประสบการณ์และการบริหารในเชิงกลยุทธ์ เพื่อเป้าหมายและประโยชน์สำคัญขององค์กร</t>
  </si>
  <si>
    <t>ปฏิบัติหน้าที่ด้วยความถูกต้องตามหลักกฎหมาย จริยธรรม และระเบียบวินัย</t>
  </si>
  <si>
    <t>- ปฏิบัติหน้าที่ด้วยความถูกต้องตามหลักกฎหมาย จริยธรรม และระเบียบวินัยที่หน่วยงานและองค์กรกำหนดไว้</t>
  </si>
  <si>
    <t>- มีจิตสำนึกในการปฏิบัติตนในหน้าที่ความรับผิดชอบ/ตำแหน่งงานของตนให้ถูกต้องตามกฎหมาย ข้อบังคับ มาตรฐานของหน่วยงานและองค์กร</t>
  </si>
  <si>
    <t>แสดงสมรรถนะระดับที่ ๑ และมีสัจจะเชื่อถือได้</t>
  </si>
  <si>
    <t>- มีสัจจะเชื่อถือได้ละ รักษาวาจา พูดอย่างไรทำอย่างนั้น ไม่บิดเบือนอ้างข้อยกเว้นให้ตนเอง</t>
  </si>
  <si>
    <t>- เป็นคนตรงไปตรงมา กล้าพูด และกล้าแสดงความคิดเห็นอย่างตรงไปตรงมา เพื่อให้เกิดความถูกต้องในการปฏิบัติงานของหน่วยงานและองค์กร</t>
  </si>
  <si>
    <t>แสดงสมรรถนะระดับที่ ๒ และยึดมั่นและแน่วแน่ในจรรยาบรรณ หลักคุณธรรม ยุติธรรม และปฏิบัติตนกับผู้อื่นอย่างเท่าเทียมกัน</t>
  </si>
  <si>
    <t>- ยึดมั่นในหลักการและจรรยาบรรณของวิชาชีพ ไม่เบี่ยงเบนด้วยอคติหรือผลประโยชน์ส่วนตน</t>
  </si>
  <si>
    <t>- ยึดมั่นและมีความแน่วแน่ในหลักการ คุณธรรม และประพฤติปฏิบัติตนกับผู้อื่นอย่างเสมอภาค และเท่าเทียมกันโดยไม่เลือกปฏิบัติกับผู้อื่น</t>
  </si>
  <si>
    <t>- ยึดหลักความยุติธรรม และความเป็นธรรมเป็นที่ตั้ง แม้ต้องกระทบกับบุคคลที่มีอำนาจหน้าที่ที่สูงกว่า</t>
  </si>
  <si>
    <t>แสดงสมรรถนะระดับที่ ๓ และธำรงความถูกต้องเพื่อองค์กร</t>
  </si>
  <si>
    <t>- ธำรงความถูกต้อง ยืนหยัดพิทักษ์ผลประโยชน์และชื่อเสียงขององค์กรแม้ในสถานการณ์ที่อาจสร้างความลำบากใจให้</t>
  </si>
  <si>
    <t>- ตัดสินใจในหน้าที่ หรือปฏิบัติงานด้วยความถูกต้อง โปร่งใส ซื่อสัตย์สุจริต แม้ผลของการปฏิบัติอาจสร้างศัตรูหรือก่อความไม่พึงพอใจให้แก่ผู้ที่เกี่ยวข้องหรือเสียประโยชน์</t>
  </si>
  <si>
    <t>- เสียสละความสุขสบาย ประโยชน์ส่วนตน ตลอดจนความพึงพอใจส่วนตนหรือของครอบครัว โดยมุ่งให้ภารกิจในหน้าที่สัมฤทธิ์ผลและเน้นประโยชน์ขององค์กรเป็นที่ตั้ง</t>
  </si>
  <si>
    <t>แสดงสมรรถนะระดับที่  ๔ และอุทิศตนเพื่อองค์กร และประเทศชาติ</t>
  </si>
  <si>
    <t>- อุทิศตน ธำรงความถูกต้อง และยืนหยัดพิทักษ์ผลประโยชน์และชื่อเสียงขององค์กร หรือประเทศชาติแม้ในสถานการณ์ที่อาจเสี่ยงต่อความมั่นคงในตำแหน่งหน้าที่การงาน หรืออาจเสี่ยงภัย</t>
  </si>
  <si>
    <t xml:space="preserve">  ต่อชีวิต</t>
  </si>
  <si>
    <t>- ไม่ประพฤติปฏิบัติตนเพื่อฉ้อฉลหรือเอาประโยชน์ส่วนตนเป็นที่ตั้งทั้งในเชิงวิสัยทัศน์ กลยุทธ์ และนโยบายขององค์กร โดยมุ่งเน้นประโยชน์ส่วนรวมเพื่อองค์กรประชาชน และประเทศชาติ</t>
  </si>
  <si>
    <t xml:space="preserve">  เป็นสำคัญ</t>
  </si>
  <si>
    <t xml:space="preserve">  มี</t>
  </si>
  <si>
    <t>เข้าใจเทคโนโลยี ระบบ กระบวนการทำงานและมาตรฐานในงานของตน</t>
  </si>
  <si>
    <t>- เข้าใจเทคโนโลยี ระบบ กระบวนการทำงานและมาตรฐานในงานที่ตนสังกัดอยู่ รวมทั้งกฎระเบียบ ตลอดจนขั้นตอนกระบวนการปฏิบัติงานต่างๆ และนำความเข้าใจ</t>
  </si>
  <si>
    <t xml:space="preserve">  นี้มาใช้ในการปฏิบัติงาน ติดต่อประสานงาน หรือรายงานผล ฯลฯ ในหน้าที่ได้ถูกต้อง</t>
  </si>
  <si>
    <t>แสดงสมรรถนะระดับที่ ๑ และเข้าใจความสัมพันธ์เชื่อมโยงของระบบและกระบวนการทำงานของตนกับหน่วยงานอื่นๆ ที่ติดต่ออย่างชัดเจน</t>
  </si>
  <si>
    <t>- เข้าใจและเชื่อมโยงเทคโนโลยี ระบบ กระบวนการทำงาน ขั้นตอนกระบวนการปฏิบัติงานต่างๆ ของตนกับหน่วยงานอื่นที่ติดต่อด้วยอย่างถูกต้อง รวมถึงนำความ</t>
  </si>
  <si>
    <t xml:space="preserve">  เข้าใจนี้มาใช้เพื่อให้การทำงานระหว่างกันเป็นไปอย่างมีประสิทธิภาพและสอดรับกันสูงสุด</t>
  </si>
  <si>
    <t>แสดงสมรรถนะระดับที่ ๒ และสามารถมองภาพรวมแล้วปรับเปลี่ยนหรือปรับปรุงระบบให้มีประสิทธิภาพขึ้น</t>
  </si>
  <si>
    <t>- เข้าใจข้อจำกัดของเทคนิค ระบบหรือกระบวนการทำงานของตนหรือหน่วยงานอื่นๆ ที่ติดต่อด้วย และรู้ว่าสิ่งใดที่ควรกระทำเพื่อปรับเปลี่ยนหรือปรับปรุงระบบให้</t>
  </si>
  <si>
    <t xml:space="preserve">  สามารถทำงานได้อย่างมีประสิทธิภาพสูงขึ้นได้</t>
  </si>
  <si>
    <t>- เมื่อเจอสถานการณ์ที่แตกต่างจากเดิมสามารถใช้ความเข้าใจผลต่อเนื่องและความสัมพันธ์เชื่อมโยงของระบบและกระบวนการทำงานเพื่อนำมาแก้ไขปัญหาได้อย่าง</t>
  </si>
  <si>
    <t xml:space="preserve">  เหมาะสมทันเวลา</t>
  </si>
  <si>
    <t>แสดงสมรรถนะระดับที่ ๓ และเข้าใจกระแสภายนอกกับผลกระทบโดยรวมต่อเทคโนโลยี ระบบหรือกระบวนการทำงานของหน่วยงาน</t>
  </si>
  <si>
    <t>- เข้าจกระแสหรือสถานการณ์ภายนอก (เช่น นโยบายการเมืองและการปกครองในภาพรวม ทิศทางของภาครัฐ เศรษฐกิจ และสังคม เป็นต้น) และสามารถนำความเข้าใจนั้นมาเตรียมรับมือ</t>
  </si>
  <si>
    <t xml:space="preserve">  หรือดำเนินการการเปลี่ยนแปลงได้อย่างเหมาะสมและเกิดประโยชน์สูงสุด</t>
  </si>
  <si>
    <t>- ศึกษาเรียนรู้ความสำเร็จหรือความผิดพลาดของระบบหรือกระบวนการการทำงานที่เกี่ยวข้องและนำมาปรับใช้กับการทำงานของหน่วยงานอย่างเหมาะสม</t>
  </si>
  <si>
    <t>แสดงสมรรถนะระดับที่  ๔ และเข้าใจความต้องการที่แท้จริงขององค์กร</t>
  </si>
  <si>
    <t>- เข้าใจสถานะของระบบ เทคโนโลยี และกระบวนการการทำงานขององค์กรอย่างถ่องแท้ จนสามารถกำหนดความต้องการหรือดำเนินการเปลี่ยนแปลงในภาพรวมเพื่อให้องค์กรเติบโตอย่าง</t>
  </si>
  <si>
    <t xml:space="preserve">  ยั่งยืน</t>
  </si>
  <si>
    <t>- เข้าใจและสามารถระบุจุดยืนและความสามารถในการพัฒนาในเชิงระบบ เทคโนโลยี กระบวนการทำงานหรือมาตรฐานการทำงานในเชิงบูรณาการระบบ</t>
  </si>
  <si>
    <t>แสดงความเต็มใจในการให้บริการ มีอัธยาศัยไม่ตรีอันดี และให้บริการที่ผู้รับบริการต้องการได้</t>
  </si>
  <si>
    <t>- ให้บริการด้วยความยิ้มแย้มแจ่มใส เป็นมิตร เต็มใจต้อนรับ และสร้างความประทับใจอันดีแก่ผู้รับบริการ หรือประชาชน</t>
  </si>
  <si>
    <t>- ติดต่อสื่อสาร ตอบข้อซักถาม รายงานความคืบหน้าและให้ข้อมูลที่เป็นประโยชน์แก่ผู้รับบริการ หรือประชาชน เมื่อมีคำถามหรือข้อสงสัย</t>
  </si>
  <si>
    <t>- ให้คำแนะนำ และคอยติดตามเรื่อง เมื่อผู้รับบริการหรือประชาชนมีคำถาม ข้อเรียกร้องที่เกี่ยวกับภารกิจของหน่วยงาน</t>
  </si>
  <si>
    <t>- แจ้งให้ผู้รับบริการหรือประชาชนทราบความคืบหน้าในการดำเนินเรื่อง หรือขั้นตอนงานต่างๆ ที่ให้บริการอยู่</t>
  </si>
  <si>
    <t>- ประสานงานภายในหน่วยงาน และกับหน่วยงานที่เกี่ยวข้อง เพื่อให้ผู้รับบริการหรือประชาชนได้รับบริการที่ต่อเนื่องและรวดเร็ว</t>
  </si>
  <si>
    <t>แสดงสมรรถนะระดับที่ ๑ และเต็มใจช่วยเหลือ และแก้ปัญหาให้กับผู้บริการได้</t>
  </si>
  <si>
    <t>- รับเป็นธุระ ช่วยแก้ปัญหาหรือหาแนวทางแก้ไขปัญหาที่เกิดขึ้นแก่ผู้รับบริการอย่างรวดเร็ว เต็มใจ ไม่บ่ายเบี่ยง ไม่แก้ตัว หรือปัดภาระ</t>
  </si>
  <si>
    <t>- คอยดูแลให้ผู้รับบริการได้รับความพึงพอใจ และนำข้อขัดข้องใดๆ ในการให้บริการ (ถ้ามี) ไปพัฒนาการให้บริการให้ดียิ่งขึ้น</t>
  </si>
  <si>
    <t>- อำนวยความสะดวก ให้บริการด้วยความเต็มใจ ดำเนินการต่างๆ ให้ลูกค้าได้รับความพึงพอใจเต็มที่</t>
  </si>
  <si>
    <t>แสดงสมรรถนะระดับที่ ๒ และให้บริการที่เกินความคาดหวังในระดับทั่วไปของผู้รับบริการ</t>
  </si>
  <si>
    <t>- ให้เวลาแก่ผู้รับบริการ โดยเฉพาะเมื่อผู้รับบริการประสบความยากลำบาก เช่น ให้เวลาและความพยายามพิเศษในการให้บริการ เพื่อช่วยผู้รับบริการแก้ปัญหา</t>
  </si>
  <si>
    <t>- คอยให้ข้อมูล ข่าวสาร ความรู้ที่เกี่ยวข้องกับงานที่กำลังให้บริการอยู่ ซึ่งเป็นประโยชน์แก่ผู้รับบริการแม้ว่าผู้รับบริการจะไม่ได้ถามถึง หรือไม่ทราบมาก่อน</t>
  </si>
  <si>
    <t>- เสียสละเวลาส่วนตน อาสาให้ความช่วยเหลือเป็นพิเศษเมื่อผู้รับบริการหรือประชาชนเผชิญปัญหาหรือความยากลำบาก</t>
  </si>
  <si>
    <t>แสดงสมรรถนะระดับที่ ๓ และสามารถเข้าใจและให้บริการที่ตรงตามความต้องการที่แท้จริงของผู้รับบริการได้</t>
  </si>
  <si>
    <t xml:space="preserve">- เข้าใจความจำเป็นและความต้องการที่แท้จริงของผู้รับบริการ หรือประชาชนแม้ในกรณีที่ผู้รับบริการ หรือประชาชนอาจจะยังไม่ได้คำนึงหรือไม่เคยขอความช่วยเหลือมาก่อน และนำเสนอบริการที่เป็นประโยชน์ได้ตรงตามความต้องการนั้นๆ ได้อย่างแท้จริง </t>
  </si>
  <si>
    <t>- ให้คำแนะนำที่เป็นประโยชน์แก่ผู้รับบริการ หรือประชาชน เพื่อตอบสนองความจำเป็นหรือความต้องการที่แท้จริงของผู้รับบริการ หรือประชาชนได้</t>
  </si>
  <si>
    <t>แสดงสมรรถนะระดับที่  ๔ และมองการณ์ไกล และสามารถให้บริการที่เป็นประโยชน์อย่างแท้จริงและยั่งยืนให้กับผู้รับบริการ</t>
  </si>
  <si>
    <t>- เล็งเห็นผลประโยชน์ที่จะเกิดขึ้นกับผู้รับบริการในระยะยาว และสามารถเปลี่ยนแปลงวิธีหรือขั้นตอนการให้บริการ เพื่อให้ผู้รับบริการได้ประโยชน์สูงสุด</t>
  </si>
  <si>
    <t>- ปฏิบัติตนเป็นที่ปรึกษาที่ผู้รับบริการไว้วางใจ ตลอดจนมีส่วนช่วยในการตัดสินใจของผู้รับบริการ</t>
  </si>
  <si>
    <t>- สามารถให้ความเห็นส่วนตัวที่อาจแตกต่างไปจากวิธีการ หรือขั้นตอนที่ผู้รับบริการต้องการเพื่อให้สอดคล้องกับความจำเป็น ปัญหา โอกาสฯลฯ เพื่อเป็นประโยชน์อย่างแท้จริงหรือในระยะยาวแก่ผู้รับบริการ</t>
  </si>
  <si>
    <t>- นำเสนอบริการด้วยความเข้าใจอย่างถ่องแท้ เพื่อรักษาผลประโยชน์อันยั่งยืนหรือผลประโยชน์ระยะยาวให้แก่ผู้รับบริการ หรือประชาชน</t>
  </si>
  <si>
    <t>รู้บทบาทหน้าที่ของตน และทำหน้าที่ของตนในทีมให้สำเร็จ</t>
  </si>
  <si>
    <t>- ทำงานในส่วนที่ตนได้รับมอบหมายได้สำเร็จ และสนับสนุนการตัดสินใจในกลุ่ม</t>
  </si>
  <si>
    <t>- รายงานให้สมาชิกทราบความคืบหน้าของการดำเนินงานในกลุ่ม หรือข้อมูลอื่นๆ ที่เป็นประโยชน์ต่อการทำงานอย่างต่อเนื่อง</t>
  </si>
  <si>
    <t>- รู้บทบาทหน้าที่ของตนในฐานะสมาชิกคนหนึ่งในทีมและทำงานในส่วนของตนได้อย่างไม่ขาดตกบกพร่อง</t>
  </si>
  <si>
    <t>- แบ่งปันข้อมูลที่เป็นประโยชน์แก่เพื่อนร่วมงาน สมาชิกในทีมคนอื่นๆ แม้ว่าผู้อื่นไม่ได้ร้องขอ</t>
  </si>
  <si>
    <t>แสดงสมรรถนะระดับที่ ๑ และมีทัศนคติที่ดีต่อเพื่อนร่วมงาน และให้ความร่วมมือในการทำงานกับเพื่อนร่วมงาน</t>
  </si>
  <si>
    <t>- สร้างสัมพันธ์ และเข้ากับผู้อื่นในกลุ่มได้ดี</t>
  </si>
  <si>
    <t>- เอื้อเฟื้อเผื่อแผ่ ให้ความร่วมมือกับผู้อื่นในทีมด้วยดี</t>
  </si>
  <si>
    <t>- เชื่อมั่นในความรู้ความสามารถของผู้อื่นและกล่าวถึงผู้อื่นในทางที่ดี หรือในเชิงสร้างสรรค์</t>
  </si>
  <si>
    <t>- เคารพการตัดสินใจหรือความเห็นของผู้อื่นโดยพิจารณาจากเหตุผลและความจำเป็น</t>
  </si>
  <si>
    <t>แสดงสมรรถนะระดับที่ ๒ และรับฟังความคิดเห็น และประสานความร่วมมือของสมาชิกในทีม</t>
  </si>
  <si>
    <t>- เต็มใจรับฟังความเห็นของสมาชิกในทีม และเต็มใจเรียนรู้จากผู้อื่น รวมถึงผู้ใต้บังคับบัญชา และผู้ร่วมงานเพื่อประโยชน์ในการทำงานร่วมกันให้ดียิ่งขึ้น</t>
  </si>
  <si>
    <t>- ประสานและส่งเสริมสัมพันธภาพอันดีในทีม เพื่อสนับสนุนการทำงานร่วมกันให้มีประสิทธิภาพยิ่งขึ้น</t>
  </si>
  <si>
    <t>- ขอความคิดเห็น ประมวลความคิดเห็นของเพื่อนร่วมงานไม่ว่าจะเป็นผู้บังคับบัญชาหรือผู้ใต้บังคับบัญชาเพื่อใช้ประกอบการตัดสินใจหรือปฏิบัติงานร่วมกัน</t>
  </si>
  <si>
    <t>แสดงสมรรถนะระดับที่ ๓ และรักษามิตรภาพที่ดี ให้การสนับสนุนและช่วยเหลือเพื่อนร่วมทีม เพื่อให้งานประสบความสำเร็จ</t>
  </si>
  <si>
    <t>- แสดงน้ำใจ รับอาสาช่วยเหลือเพื่อนร่วมงานที่มีเหตุจำเป็นโดยไม่ต้องร้องขอ</t>
  </si>
  <si>
    <t>- ให้กำลังใจเพื่อนร่วมงานอย่างจริงใจและรักษามิตรภาพที่ดีระหว่างกันเพื่อประโยชน์ต่อองค์กรโดยรวม</t>
  </si>
  <si>
    <t>แสดงสมรรถนะระดับที่  ๔ และส่งเสริมความสามัคคีในหมู่คณะเพื่อมุ่งให้ภารกิจประสบผลสำเร็จ</t>
  </si>
  <si>
    <t>- ส่งเสริมความสามัคคีในทีมโดยปราศจากอคติระหว่างกัน เพื่อมุ่งหวังให้ทีมประสบความสำเร็จ</t>
  </si>
  <si>
    <t>- ประสานรอยร้าว หรือคลี่คลายแก้ไขข้อขัดแย้งที่เกิดขึ้นในทีม และส่งเสริมขวัญกำลังใจระหว่างกัน เพื่อให้ปฏิบัติงานร่วมกันได้อย่างราบรื่น</t>
  </si>
  <si>
    <t xml:space="preserve">สมรรถนะหลัก  ประเภทตำแหน่ง ลูกจ้างชั่วคราวรายเดือน </t>
  </si>
  <si>
    <t>สมรรถนะประจำสายงาน  ประเภทตำแหน่ง ลูกจ้างชั่วคราวรายเดือน</t>
  </si>
  <si>
    <t>กระทำสิ่งต่างๆ ถามมาตรฐาน หรือตามกฎระเบียบข้อบังคับที่กำหนที่กำหนดไว้</t>
  </si>
  <si>
    <t>แสดงสมรรถนะระดับที่ ๑ และยึดมันในแนวทำงานหรือขอบเขตข้อจำกัดในการกระทำสิ่งต่างๆ</t>
  </si>
  <si>
    <t>แสดงสมรรถนะระดับที่ ๒ และติดตามควบคุมให้ปฏิบัติตามมาตรฐานหรือตาม.กฎหมายข้อบังคับ</t>
  </si>
  <si>
    <t>แสดงสมรรถนะระดับที่ ๓ และรับผิดขอบในสิ่งที่อยู่ในการดูแล</t>
  </si>
  <si>
    <t>แสดงสมรรถนะระดับที่ ๔ และจัดการกับผลงานไม่ดีหรือสิ่งผิดกฎระเบียบอย่างเด็ดขาดตรงไปตรงมา</t>
  </si>
  <si>
    <t>แสดงสมรรถนะระดับที่ ๑ และมีความรู้ในวิชาการ และเทคโนโลยีใหม่ๆ ในสาขาอาชีพของตน</t>
  </si>
  <si>
    <t>แสดงสมรรถนะระดับที่ ๒ และสามารถนำความรู้ วิทยาการ หรือเทคโนโลยีใหม่ๆ ที่ได้ศึกษามาปรับใช้กับการทำงาน</t>
  </si>
  <si>
    <t>แสดงสมรรถนะระดับที่ ๓ และศึกษา พัฒนาตนเองให้มีความรู้ และความเชี่ยวชาญในงานมากขึ้นทั้งในเชิงลึก และเชิงกว้างอย่างต่อเนื่อง</t>
  </si>
  <si>
    <t>แสดงสมรรถนะระดับที่ ๔ และสนับสนุนการทำงานของคนในองค์กรที่เน้นความเชี่ยวชาญในวิทยาการด้านต่างๆ</t>
  </si>
  <si>
    <t>ต้องการทำงานให้ถูกต้องและชัดเจน</t>
  </si>
  <si>
    <t>แสดงสมรรถนะระดับที่ 2 และดูแลความถูกต้องของงานทั้งของตนและผู้อื่น (ที่อยู่ในความรับผิดชอบของตนเอง)</t>
  </si>
  <si>
    <t>แสดงสมรรถนะระดับที่ ๓ และกำกับตรวจสอบขั้นตอนการปฏิบัติงานโดยละเอียด</t>
  </si>
  <si>
    <t>แสดงสมรรถนะระดับที่ ๔ และสร้างความชัดเจนของความถูกต้องและคุณภาพของขั้นตอนการทำงานหรือผลงานหรือโครงการโดยละเอียดเพื่อ</t>
  </si>
  <si>
    <t>ตารางเปรียบเทียบค่าคะแนนสมรรถนะ</t>
  </si>
  <si>
    <t>ตารางเปรียบเทียบค่าคะแนนผลสัมฤทธิ์ของงาน</t>
  </si>
  <si>
    <r>
      <t xml:space="preserve">๑. การมุ่งผลสัมฤทธิ์ คำจำกัดความ : </t>
    </r>
    <r>
      <rPr>
        <sz val="16"/>
        <color theme="1"/>
        <rFont val="TH SarabunIT๙"/>
        <family val="2"/>
      </rPr>
      <t>ความตั้งใจและความขยันหมั่นเพียรปฏิบัติงานเพื่อให้ได้ผลงานตามเป้าหมายและมาตรฐานที่องค์กรกำหนดไว้อย่างดีที่สุด อีกทั้งหมายความรวมถึงความมุ่งมั่นในการปรับปรุงพัฒนาผลงานและกระบวนการปฏิบัติงานให้มีคุณภาพและประสิทธิภาพสูงสุดอยู่เสมอ</t>
    </r>
  </si>
  <si>
    <r>
      <t xml:space="preserve">๒. การยึดมั่นในความถูกต้องและจริยธรรม คำจำกัดความ : </t>
    </r>
    <r>
      <rPr>
        <sz val="16"/>
        <color theme="1"/>
        <rFont val="TH SarabunIT๙"/>
        <family val="2"/>
      </rPr>
      <t>การครองตนและประพฤติปฏิบัติถูกต้องเหมาะสมทั้งตามหลักกฎหมายและคุณธรรมจริยธรรม ตลอดจนหลักแนวทางในวิชาชีพของตนโดยมุ่งประโยชน์ของประชาชน สังคม ประเทศชาติมากกว่าประโยชน์ส่วนตน เพื่อเป็นกำลังสำคัญในการสนับสนุนผลักดันให้ภารกิจหลักขององค์กรบรรลุเป้าหมายที่กำหนดไว้</t>
    </r>
  </si>
  <si>
    <r>
      <t xml:space="preserve">๓. ความเข้าใจในองค์กรและระบบงาน คำจำกัดความ : </t>
    </r>
    <r>
      <rPr>
        <sz val="16"/>
        <color theme="1"/>
        <rFont val="TH SarabunIT๙"/>
        <family val="2"/>
      </rPr>
      <t>ความเข้าใจและสามารถประยุกต์ใช้ความสัมพันธ์เชื่อมโยงของเทคโนโลยี ระบบ กระบวนการทำงาน และมาตรฐานการทำงานของตนและของหน่วยงานอื่นๆ ที่เกี่ยวข้อง เพื่อประโยชน์ในการปฏิบัติหน้าที่ให้บรรลุผล ความเข้าใจนี้รวมถึงความสามารถในการมองภาพใหญ่ และคาดการณ์เพื่อเตรียมการรองรับการเปลี่ยนแปลงของสิ่งต่างๆ ต่อระบบและกระบวนการทำงาน</t>
    </r>
  </si>
  <si>
    <r>
      <t xml:space="preserve">๔. การบริการเป็นเลิศ คำจำกัดความ : </t>
    </r>
    <r>
      <rPr>
        <sz val="16"/>
        <color theme="1"/>
        <rFont val="TH SarabunIT๙"/>
        <family val="2"/>
      </rPr>
      <t>การให้บริการที่ดีแก่ผู้รับบริการ หรือประชาชนด้วยความใส่ใจในความต้องการที่แท้จริงของผู้รับบริการ หรือประชาชน อีกทั้งโดยมุ่งประโยชน์และความพึงพอใจของผู้รับบริการหรือประชาชนเป็นหลัก</t>
    </r>
  </si>
  <si>
    <r>
      <t xml:space="preserve">๕. การทำงานเป็นทีม คำจำกัดความ : </t>
    </r>
    <r>
      <rPr>
        <sz val="16"/>
        <color theme="1"/>
        <rFont val="TH SarabunIT๙"/>
        <family val="2"/>
      </rPr>
      <t>การมีจิตสำนึกในความสมานฉันท์ ความร่วมแรงร่วมใจกันปฏิบัติหน้าที่ในฐานะเป็นส่วนหนึ่งของทีม เพื่อให้ทีมงาน กลุ่ม หรือหมู่คณะนั้นๆ บรรลุเป้าหมายร่วมกันได้อย่างดีที่สุด</t>
    </r>
  </si>
  <si>
    <t xml:space="preserve"> (คะแนน)</t>
  </si>
  <si>
    <t>ผลสัมฤทธิ์ของงาน70คะแนน (1)</t>
  </si>
  <si>
    <t>การประเมินสมรรถนะ30คะแนน (2)</t>
  </si>
  <si>
    <t>ผลสัมฤทธิ์ร้อยละ 70</t>
  </si>
  <si>
    <t>พฤติกรรมร้อยละ 30</t>
  </si>
  <si>
    <t>ร้อยละ 70</t>
  </si>
  <si>
    <t>ร้อยละ 30</t>
  </si>
  <si>
    <t>คะแนนประเมินตนเอง 80% (A)</t>
  </si>
  <si>
    <t>ประเมินมาตราฐานตัวชี้วัดสุขภาพประชาชน(KPI) 10%  (B)</t>
  </si>
  <si>
    <t>ค่างาน เวิคโหลด 5% (C )</t>
  </si>
  <si>
    <t>ลา/ขาด/มาสาย 2% (D )</t>
  </si>
  <si>
    <t>คะแนนประเมินจากผู้บริหารระดับต้น (ผอ ประเมิน) 1% (F )</t>
  </si>
  <si>
    <t>การเสียสละ รักในองค์กร ความสามัคคี จิตสาธารณ (ประเมินจากแฮปปี้เวิคเพลส) 2% (E )</t>
  </si>
  <si>
    <t>ค่าคะแนน  ซึ่งเป็นการเปรียบเทียบจากระดับของสมรรถนะที่ประเมินได้ กับระดับที่คาดหวัง/ต้องการ โดยการให้ค่าคะแนนจะพิจารณา ดังนี้</t>
  </si>
  <si>
    <r>
      <t xml:space="preserve">๑. การยึดมั่นในหลักเกณฑ์ คำจำกัดความ </t>
    </r>
    <r>
      <rPr>
        <sz val="16"/>
        <rFont val="TH SarabunIT๙"/>
        <family val="2"/>
      </rPr>
      <t>เจตนาที่จะกำกับดูแลให้ผู้อื่นหรือหน่วยงานอื่นปฏิบัติให้ตามมาตรฐาน กฎระเบียบข้อบังคับที่กำหนดไว้โดยอาศัยอำนาจตามระเบียบ กฎหมาย หรือตามหลักแนวทางในวิชาชีพของตนเองที่มีอยู่อย่างเหมาะสมและมีประสิทธิภาพโดยมุ่งประโยชน์ขององค์กร สังคม และประเทศโดยรวมเป็นสำคัญ ความสามารถนี้อาจรวมถึงการยืนหยัดในสิ่งที่ ถูกต้องและจัดการกับบุคคลหรือหน่วยงานที่ฝ่าฝืนกฎเกณฑ์ ระเบียบหรือมาตรฐานที่ตั้งไว้</t>
    </r>
  </si>
  <si>
    <r>
      <t xml:space="preserve">๒. การสั่งสมความรู้และความเชี่ยวชาญในสายอาชีพ คำจำกัดความ </t>
    </r>
    <r>
      <rPr>
        <sz val="16"/>
        <rFont val="TH SarabunIT๙"/>
        <family val="2"/>
      </rPr>
      <t>ความขวนขวาย สนใจใฝ่รู้ เพื่อสั่งสมพัฒนาศักยภาพ ความรู้ความสามารถาของตนเองในการปฏิบัติงาน ด้วยการศึกษา ค้นคว้าหาความรู้ พัฒนาตนเองอย่างต่อเนื่อง อีกทั้งรู้จักพัฒนา ปรับปรุง ประยุกต์ใช้ความรู้เชิงวิชาการและเทคโนโลยีต่างๆ เข้ากับการปฏิบัติงานให้เกิดผลสัมฤทธิ์</t>
    </r>
  </si>
  <si>
    <t>แสดงความสนใจและติดตามความรู้ใหม่ๆ ในสาขาอาชีพของตน/ที่เกี่ยวข้อง</t>
  </si>
  <si>
    <r>
      <t>๓. ความละเอียดรอบคอบและความถูกต้องของงาน คำจำกัดความ</t>
    </r>
    <r>
      <rPr>
        <sz val="16"/>
        <rFont val="TH SarabunIT๙"/>
        <family val="2"/>
      </rPr>
      <t>:ความพยายายามที่จะปฏิบัติงานให้ถูกต้องครบถ้วนตลอดจนลดข้อบกพร่องที่อาจจะเกิดขึ้น รวมถึงการควบคุมตรวจตราให้งานเป็นไปตานแผนที่วางไว้อย่างถูกต้อง ชัดเจน</t>
    </r>
    <r>
      <rPr>
        <b/>
        <sz val="16"/>
        <rFont val="TH SarabunIT๙"/>
        <family val="2"/>
      </rPr>
      <t xml:space="preserve">
</t>
    </r>
  </si>
  <si>
    <t>แสดงสมรรถนะระดับที่ ๑ และตรวจทานความถูกต้องของงานที่ตนรับผิดชอบ</t>
  </si>
  <si>
    <t xml:space="preserve">ภารกิจที่ 3 </t>
  </si>
  <si>
    <t>- ใช้ความพยายามเป็นพิเศษในการให้บริการและดำเนินการต่างๆ ให้แก่ผู้รับบริการ หรือประชาชนในระดับที่เกินความคาดหวัง</t>
  </si>
  <si>
    <t>-ปฏิบัติหน้าที่ด้วยความโปร่งใส ถูกต้องทั้งหลักกฎหมายระเบียบข้อบังคับที่กำหนดไว้</t>
  </si>
  <si>
    <t>-ยึดถือหลักการและแนวทางตามหลักวิชาชีพอย่างสม่ำเสมอ</t>
  </si>
  <si>
    <t>-เปิดเผยข้อมูลหรือเหตุผลอย่างตรงไปตรงมา</t>
  </si>
  <si>
    <t>-ปฏิเสธข้อเรียกร้องของผู้อื่นหรือหน่วยงานที่เกี่ยวข้อง ที่ขาดเหตุผลหรือผิดกฎระเบียบหรือแนวทางนโยบายที่วางไว้</t>
  </si>
  <si>
    <t>-ดำเนินการอย่างไม่ปิดเบือน โดยไม่อ้างข้อยกเว้นให้ตนเองหรือผู้ใต้บังคับบัญชาหรือคนรู้จักหรือหน่ายงานภายใต้การดูแลหากมีการดำเนินงานที่ยอมรับไม่ใด้</t>
  </si>
  <si>
    <t>-หมั่นควบคุมตรวจตราการดำเนินการของหน่วยงานที่ดูแลรับผิดชอบให้เป็นไปอย่างถูกต้องตามกฎระเบียบหรือแนวทางนโยบายที่วางไว้</t>
  </si>
  <si>
    <t>-ออกคำเตือนหรือพยายามประนีประนอมอย่างชัดแจ้งว่าจะเกิดอะไรหากผลงานไม่ได้มาตรฐานที่กำหนดไว้หรือกระทำการละเมิดกฎระเบียบหรือแนวทางนโยบายที่วางไว้</t>
  </si>
  <si>
    <t>-กล้าตัดสินใจในหน้าที โดยสั่ง ต่อรองหรือประนีประนอมให้บุคคลหรือหน่วยงานที่ฝ่าฝืนกฎเกณฑ์ ระเบียบ นโยบายหรือมาตรฐานที่ตั้งไว้ไปปรับปรุงผลงานในเชิงปริมาณหรือคุณภาพให้ เข้าเกณฑ์มาตรฐาน แม้ว่าผลของการตัดสินใจอาจสร้างศัตรูหรือก่อความไม่พึงพอใจให้แก่ผู้ที่เกี่ยวข้องหรือเสียประโยชน์</t>
  </si>
  <si>
    <t>-กล้ายอมรับความผิดพลาดและจัดการความความผิดพลาดที่จัดทำลงไป</t>
  </si>
  <si>
    <t>-ใช้วิธีเผชิญหน้าอย่างเปิดเผยตรงไปตรงมาเมื่อผู้อื่นหรือหน่วยงานภายใต้การกำกับดูแล มีปัญหาผลงานไม่ดีหรือทาผิดกฎระเบียบอย่างร้ายแรง</t>
  </si>
  <si>
    <t>-ยืนหยัดพิทักษ์ผลประโยชน์ตามกฎเกณฑ์ขององค์กร แม้ในสถานการณ์ที่อาจเสียงต่อความมั่นคงในตำแหน่งหน้าที่การงาน หรืออาจเสี่ยงภัยต่อชีวิต</t>
  </si>
  <si>
    <t>-กระตือรือร้นในการศึกษาหาความรู้ สนใจเทคโนโลยีและองค์ความรู้ใหม่ๆ ในสาขาอาชีพของตน</t>
  </si>
  <si>
    <t>-หมั่นทดลองวิธีการทำงานแบบใหม่ เพื่อพัฒนาประสิทธิภาพและความรู้ความสามารถของตนให้ดียิ่งขึ้น</t>
  </si>
  <si>
    <t>-ติดตามเทคโนโลยีองค์ความรู้ใหม่ๆ อยู่เสมอด้วยการสืบค้นข้อมูลจากแหล่งต่างๆ ที่จะเป็นประโยชน์ต่อการปฏิบัติงาน</t>
  </si>
  <si>
    <t>-รอบรู้เท่าทันเทคโนโลยีหรือองค์ความรู้ใหม่ๆ ในสาขาอาชีพของตนและที่เกี่ยวข้อง หรืออาจมีผลกระทบต่อการปฏิบัติหน้าที่ของตน</t>
  </si>
  <si>
    <t>-ติดตามแนวโน้มวิทยาการที่ทันสมัย และเทคโนโลยีที่เกี่ยวข้องกับงานอย่างต่อเนื่อง</t>
  </si>
  <si>
    <t>-เข้าใจประเด็นหลักๆ นัยสำคัญ และผลกระทบของวิทยาการต่างๆ อย่างลึกซึ้ง</t>
  </si>
  <si>
    <t>-สามารถนาวิชาการ ความรู้ หรือเทคโนโลยีใหม่ๆ มาประยุกต์ใช้ในการปฏิบัติงานได้</t>
  </si>
  <si>
    <t>-สั่งสมความรู้ใหม่ๆ อยู่เสมอ และเล็งเห็นประโยชน์ ความสำคัญขององค์ความรู้ เทคโนโลยีใหม่ๆ ที่จะส่งผลกระทบต่องานของตนในอนาคต</t>
  </si>
  <si>
    <t>-มีความรู้ความเชี่ยวชาญในเรื่องที่เกี่ยวกับงานหลายด้าน (สหวิทยาการ) และสามารถนำความรู้ไปปรับใช้ให้ปฏิบัติได้อย่างกว้างขวางครอบคลุม</t>
  </si>
  <si>
    <t>-สามารถนำความรู้เชิงบูรณาการของตนไปใช้ในการสร้างวิสัยทัศน์ เพื่อการปฏิบัติงานในอนาคต</t>
  </si>
  <si>
    <t>-ขวนขวายหาความรู้ที่เกี่ยวข้องกับงานทั้งเชิงลึกและเชิงกว้างอย่างต่อเนื่อง</t>
  </si>
  <si>
    <t>-สนับสนุนให้เกิดบรรยากาศแห่งการพัฒนาความเชี่ยวชาญในองค์กร ด้วยการจัดสรรทรัพยากร เครื่องมือ อุปกรณ์ที่เอื้อต่อการพัฒนา</t>
  </si>
  <si>
    <t>-ให้การสนับสนุน ชมเชย เมื่อมีผู้แสดงออกถึงความตั้งใจที่จะพัฒนาความเชี่ยวชาญในงาน</t>
  </si>
  <si>
    <t>-มีวิสัยทัศน์ในการเล็งเห็นระโยชน์ของเทคโนโลยี องค์ควานรู้ หรือวิทยากรใหม่ๆ ต่อการปฏิบัติ งานในอนาคต และสนับสนุนส่งเสริมให้มีการนำมาประยุกต์ใช้ในหน่ายท่านอย่าง ต่อเนื่อง</t>
  </si>
  <si>
    <t>-ตั้งใจทำงานให้ถูกต้อง สะอาดเรียบร้อย</t>
  </si>
  <si>
    <t>-ละเอียดถี่ถ้วนในการปฏิบัติตามขั้นตอนการปฏิบัติงาน กฎ ระเบียบที่วางไว้</t>
  </si>
  <si>
    <t>-ความเป็นระเบียบเรียบร้อยทั้งในงานและในสภาวะแวดล้อมรอบตัว อาทิ จัดระเบียบโต๊ะทางาน และบริเวณหน่วยงานที่ตนปฏิบัติหน้าที่อยู่ ริเริ่มหรือร่วมดำเนิน กิจกรรมเพื่อความเป็นระเบียบของสถานที่ทำงาน อาทิ กิจกรรม ๕ส. ด้วยความสมัครใจ กระตือรือร้น ฯลฯ</t>
  </si>
  <si>
    <t>-ตราจทานความถูกต้องของงานอย่างละเอียดรอบคอบ เพื่อให้งานมีความถูกต้องสูงสุด</t>
  </si>
  <si>
    <t>-ลดข้อผิดพลาดที่เคยเกิดขึ้นแล้วจากความไม่ตั้งใจ</t>
  </si>
  <si>
    <t>-ตระจสอบความถูกต้องโดยรวมของงานของตนเอง เพื่อมิให้มีข้อผิดพลาดประการใดๆ เลย</t>
  </si>
  <si>
    <t>-ตรวจสอบความถูกต้องโดยรวมของงานผู้อื่น (ผู้ใต้บังคับบัญชา หรือเจ้าหน้าที่ที่เกี่ยวข้องภายในหน่วยงานหรือองค์กร) โดยอิงมาตราฐานการปฏิบัติงาน หรือกฎหมาย ข้อบังคับ กฎระเบียบที่เกี่ยวข้อง</t>
  </si>
  <si>
    <t>-ตราจสอบว่าผู้อื่นปฏิบัติตามเชั้นตอนการทำงานที่วางไว้หรือไม่ ให้ความเห็นและชี้แนะให้ผู้อื่นปฏิบัติตามขั้นตอนการทำงานที่ว่างไว้ เพื่อความถูกต้องของงาน</t>
  </si>
  <si>
    <t>-ตรวจสอบความก้าวหน้าและความถูกต้อง/คุณภาพของผลลัพธ์ของโครงการตามกำหนดเวลาที่วางไว้</t>
  </si>
  <si>
    <t>-ระบุข้อบกพร่องหรือข้อมูลที่ขาดหายไป และกำกับดูแลให้หาข้อมูลเพิ่มเติมเพื่อให้ได้ผลลัทธ์หรือผลงานที่มีคุณภาพตามเกณฑ์ที่กำหนด</t>
  </si>
  <si>
    <t>-ควบคุมให้ผู้อื่นปฏิบัติตามขั้นตอนการทำงานที่วางไว้อย่างถูกต้องและ เกิดความโปร่งใสตรวจสอบได้ สร้างระบบและวิธีการที่สามารถกำกับตรวจสอบความก้าวหน้าและความถูกต้อง/คุณภาพของผลงานหรือขั้นตอนในการปฏิบัติงานของผู้อื่น หรือหน่วยงานอื่น ได้อย่างสม่ำเสมอ</t>
  </si>
  <si>
    <t>(สำหรับตำแหน่งประเภทลูกจ้างชั่วคราวรายเดือน/รายคาบ)</t>
  </si>
  <si>
    <t>ลจ.รายเดือน(พกส)</t>
  </si>
  <si>
    <t>นางหนูเจียม</t>
  </si>
  <si>
    <t>ว่าที่ร.ต.หญิงสิรินภคณา  นาคนวล</t>
  </si>
  <si>
    <t>1 ต.ค.68</t>
  </si>
  <si>
    <t>นางสาวกุลณัฐ นามโฮง</t>
  </si>
  <si>
    <t>นางสาวอนัญญา หาดคำ</t>
  </si>
  <si>
    <t>นางสาวนิภาพร เพ็งแจ่มญาดา</t>
  </si>
  <si>
    <t>นางสาวจิราภรณ์ บุญมาก</t>
  </si>
  <si>
    <t>เกณฑ์ค่าระดับคะแนนแต่ละตัวชี้วัด</t>
  </si>
  <si>
    <t>ข้อที่ 1 ร้อยละการส่งรายงานโรคติดต่อที่ต้องเฝ้าระวังทางระบาดวิทยา ผ่านระบบ Digital 506 (D506)</t>
  </si>
  <si>
    <t>มีความครอบคลุมในการส่งรายงานโรคติดต่อที่ต้องเฝ้าระวังทางระบาดวิทยา ผ่านระบบ Digital 506 (D506)</t>
  </si>
  <si>
    <t>ร้อยละ 100 ของผู้ป่วยได้รับการส่งรายงานโรคติดต่อที่ต้องเฝ้าระวังทางระบาดวิทยา ผ่านระบบ Digital 506 (D506)</t>
  </si>
  <si>
    <t>ข้อที่ 2 ร้อยละการติดตาม กำกับ การกินยาผู้ป่วยวัณโรคในพื้นที่</t>
  </si>
  <si>
    <t>ข้อที่ 3 ร้อยละของอัตราความสำเร็จการรักษาผู้ป่วยวัณโรคปอดรายใหม่</t>
  </si>
  <si>
    <t>ผู้ป่วยวัณโรคปอดรายใหม่ได้รับการรักษา</t>
  </si>
  <si>
    <t>ร้อยละ 80 ของผู้ป่วยวัณโรคปอดรายใหม่ ได้รับการรักษา</t>
  </si>
  <si>
    <t>ข้อที่ 4 ร้อยละอัตราความครอบคลุมการขึ้นทะเบียนของผู้ป่วยวัณโรครายใหม่และรายที่กลับเป็นซ้ำ</t>
  </si>
  <si>
    <t xml:space="preserve">มีความครอบคลุมการขึ้นทะเบียนรักษาผู้ป่วยวัณโรครายใหม่ และรายที่กลับเป็นซ้ำ </t>
  </si>
  <si>
    <t>ร้อยละ 80 ขึ้นไปของกลุ่มเสี่ยง ได้รับการขึ้นทะเบียนและมีความสำเร็จในการรักษา</t>
  </si>
  <si>
    <t>&lt;5</t>
  </si>
  <si>
    <t>15-19</t>
  </si>
  <si>
    <t xml:space="preserve">ความครอบคลุมการได้รับวัคซีนแต่ละชนิดครบตามเกณฑ์ในเด็กอายุครบ 1 ปี (fully immunized) </t>
  </si>
  <si>
    <t xml:space="preserve">มีความครอบคลุมการได้รับวัคซีนแต่ละชนิดครบตามเกณฑ์ในเด็กอายุครบ 1 ปี (fully immunized) </t>
  </si>
  <si>
    <t xml:space="preserve">ร้อยละ 90 ความครอบคลุมการได้รับวัคซีนแต่ละชนิดครบตามเกณฑ์ในเด็กอายุครบ 1 ปี (fully immunized) </t>
  </si>
  <si>
    <t>ร้อยละ 90 ในเด็กอายุครบ 1 ปีได้รับวัคซีนแต่ละชนิดครบตามเกณฑ์</t>
  </si>
  <si>
    <t xml:space="preserve">ความครอบคลุมการได้รับวัคซีนแต่ละชนิดครบตามเกณฑ์ในเด็กอายุครบ 2 ปี (fully immunized) </t>
  </si>
  <si>
    <t xml:space="preserve">มีความครอบคลุมการได้รับวัคซีนแต่ละชนิดครบตามเกณฑ์ในเด็กอายุครบ 2 ปี (fully immunized) </t>
  </si>
  <si>
    <t xml:space="preserve">ร้อยละ 90 ความครอบคลุมการได้รับวัคซีนแต่ละชนิดครบตามเกณฑ์ในเด็กอายุครบ 2 ปี (fully immunized) </t>
  </si>
  <si>
    <t>ร้อยละ 90 ในเด็กอายุครบ 2 ปีได้รับวัคซีนแต่ละชนิดครบตามเกณฑ์</t>
  </si>
  <si>
    <t xml:space="preserve">ความครอบคลุมการได้รับวัคซีนแต่ละชนิดครบตามเกณฑ์ในเด็กอายุครบ 3 ปี (fully immunized) </t>
  </si>
  <si>
    <t xml:space="preserve">มีความครอบคลุมการได้รับวัคซีนแต่ละชนิดครบตามเกณฑ์ในเด็กอายุครบ 3 ปี (fully immunized) </t>
  </si>
  <si>
    <t xml:space="preserve">ร้อยละ 90 ความครอบคลุมการได้รับวัคซีนแต่ละชนิดครบตามเกณฑ์ในเด็กอายุครบ 3 ปี (fully immunized) </t>
  </si>
  <si>
    <t>ร้อยละ 90 ในเด็กอายุครบ 3 ปีได้รับวัคซีนแต่ละชนิดครบตามเกณฑ์</t>
  </si>
  <si>
    <t xml:space="preserve">ความครอบคลุมการได้รับวัคซีนแต่ละชนิดครบตามเกณฑ์ในเด็กอายุครบ 5 ปี (fully immunized) </t>
  </si>
  <si>
    <t xml:space="preserve">มีความครอบคลุมการได้รับวัคซีนแต่ละชนิดครบตามเกณฑ์ในเด็กอายุครบ 5 ปี (fully immunized) </t>
  </si>
  <si>
    <t xml:space="preserve">ร้อยละ 90 ความครอบคลุมการได้รับวัคซีนแต่ละชนิดครบตามเกณฑ์ในเด็กอายุครบ 5 ปี (fully immunized) </t>
  </si>
  <si>
    <t>ร้อยละ 90 ในเด็กอายุครบ 5 ปีได้รับวัคซีนแต่ละชนิดครบตามเกณฑ์</t>
  </si>
  <si>
    <t xml:space="preserve">ความครอบคลุมการได้รับวัคซีนแต่ละชนิดครบตามเกณฑ์ในเด็กอายุครบ 7 ปี (fully immunized) </t>
  </si>
  <si>
    <t xml:space="preserve">มีความครอบคลุมการได้รับวัคซีนแต่ละชนิดครบตามเกณฑ์ในเด็กอายุครบ 7 ปี (fully immunized) </t>
  </si>
  <si>
    <t xml:space="preserve">ร้อยละ 90 ความครอบคลุมการได้รับวัคซีนแต่ละชนิดครบตามเกณฑ์ในเด็กอายุครบ 7 ปี (fully immunized) </t>
  </si>
  <si>
    <t>ร้อยละ 90 ในเด็กอายุครบ 7 ปีได้รับวัคซีนแต่ละชนิดครบตามเกณฑ์</t>
  </si>
  <si>
    <t>มีความครอบคุมการได้รับวัคซีนเอชพีวีในเด็กนักเรียนหญิงชั้น ป.5 (HPV VACCINE เด็กหญิง ป.5)</t>
  </si>
  <si>
    <t>ร้อยละ 90 ของนักเรียนหญิงชั้น ป.5 ได้รับวัคซีนเอชพีวี(HPV VACCINE เด็กหญิง ป.5)</t>
  </si>
  <si>
    <t>30-34</t>
  </si>
  <si>
    <t>35-39</t>
  </si>
  <si>
    <t>40-44</t>
  </si>
  <si>
    <t>ความครอบคลุมของผู้ป่วยที่มีผลผิดปกติ (มะเร็งลำไส้ใหญ่และไส้ตรงผิดปกติ) ได้รับการส่งต่อเพื่อส่องกล้อง colonoscopy</t>
  </si>
  <si>
    <t>ร้อยละ 80 ของผู้ป่วยที่มีผลผิดปกติ (มะเร็งลำไส้ใหญ่และไส้ตรงผิดปกติ) ได้รับการส่งต่อเพื่อส่องกล้อง colonoscopy</t>
  </si>
  <si>
    <t>ความครอบคลุมของกลุ่มสตรีที่มีอายุ 30-60 ปี ได้รับการคัดกรองมะเร็งปากมดลูก</t>
  </si>
  <si>
    <t xml:space="preserve">สตรีอายุ 30 - 60 ปี ในเขตรับผิดชอบ ได้รับการคัดกรองมะเร็งปากมดลูก </t>
  </si>
  <si>
    <t>ผู้ที่มีผลผิดปกติ (มะเร็งปากมดลูก)  ในเขตรับผิดชอบ ได้รับการส่งต่อเพื่อส่องกล้อง Colposcopy</t>
  </si>
  <si>
    <t>สตรีอายุ 30 - 70 ปี ในเขตรับผิดชอบ  ได้รับการคัดกรองมะเร็งเต้านม</t>
  </si>
  <si>
    <t>ร้อยละ 80 ของสตรีอายุ 30 - 70 ปี ในเขตรับผิดชอบ  ได้รับการคัดกรองมะเร็งเต้านม</t>
  </si>
  <si>
    <t>ร้อยละ 80 ของสตรีอายุ 30 - 70 ปี ในเขตรับผิดชอบ ได้รับการคัดกรองมะเร็งเต้านม</t>
  </si>
  <si>
    <t>ประชากรที่มีอายุ 35 ปี ขึ้นไป ได้รับการคัดกรองโรคเบาหวาน</t>
  </si>
  <si>
    <t>ประชากรที่มีอายุ 35 ปีขึ้นไป ได้รับการคัดกรองโรคเบาหวาน</t>
  </si>
  <si>
    <t>ประชากรที่มีอายุ 35 ปีขึ้นไป ได้รับการคัดกรองโรคความดันโลหิตสูง</t>
  </si>
  <si>
    <t xml:space="preserve">ร้อยละ 90 ของประชากรที่มีอายุ 35 ปีขึ้นไป ได้รับการคัดกรองโรคความดันโลหิตสูง        </t>
  </si>
  <si>
    <t xml:space="preserve">ร้อยละ 90 ของประชากรที่มีอายุ 35 ปีขึ้นไป ได้รับการคัดกรองโรคความดันโลหิตสูง            </t>
  </si>
  <si>
    <t xml:space="preserve">ร้อยละ 90 ของประชากรที่มีอายุ 35 ปีขึ้นไป ได้รับการคัดกรองโรคความดันโลหิตสูง         </t>
  </si>
  <si>
    <t>ประชากรกลุ่มเสี่ยงได้รับการตรวจติดตามยืนยันวินิจฉัยโรคเบาหวาน</t>
  </si>
  <si>
    <t>ประชากรกลุ่มเสี่ยงได้รับการตรวจติดตามยืนยันวินิจฉัยโรคความดันโลหิตสูง</t>
  </si>
  <si>
    <t>ผู้ป่วยโรคเบาหวานที่ได้รับการตรวจ HbA1c อย่างน้อย 1 ครั้ง/ปี</t>
  </si>
  <si>
    <t>ผู้ป่วยโรคเบาหวานได้รับการตรวจ HbA1c อย่างน้อย 1 ครั้ง/ปี</t>
  </si>
  <si>
    <t>ผู้ป่วยโรคเบาหวานสามารถควบคุมระดับน้ำตาลในเลือดได้ดี</t>
  </si>
  <si>
    <t>25-29</t>
  </si>
  <si>
    <t>ร้อยละ 40 ของผู้ป่วยโรคเบาหวานสามารถควบคุมระดับน้ำตาลในเลือดได้ดี</t>
  </si>
  <si>
    <t>ผู้ป่วยโรคเบาหวานสามารถควบคุมความดันโลหิตได้ตามเกณฑ์</t>
  </si>
  <si>
    <t>20-24</t>
  </si>
  <si>
    <t>ผู้ป่วยโรคเบาหวานที่ได้รับการตรวจไขมัน LDL</t>
  </si>
  <si>
    <t>ผู้ป่วยโรคเบาหวานได้รับการตรวจไขมัน LDL</t>
  </si>
  <si>
    <t>ผู้ป่วยโรคความดันโลหิตสูงสามารถควบคุมความดันโลหิตได้ดี</t>
  </si>
  <si>
    <t>งานสุขภาพจิตและยาเสพติด</t>
  </si>
  <si>
    <t>อนามัยแม่และเด็ก</t>
  </si>
  <si>
    <t xml:space="preserve">เด็กอายุ 0-5 ปี มีพัฒนาการสมวัย </t>
  </si>
  <si>
    <t>เด็กอายุ 0-5 ปี สูงดีสมส่วน และส่วนสูงเฉลี่ยที่อายุ 5 ปี</t>
  </si>
  <si>
    <t>&lt; 48</t>
  </si>
  <si>
    <t>48-52</t>
  </si>
  <si>
    <t>53-58</t>
  </si>
  <si>
    <t>59-63</t>
  </si>
  <si>
    <t>เด็กอายุ 6-12 เดือน ได้รับการตรวจคัดกรองและพบโลหิตจาง</t>
  </si>
  <si>
    <t>&lt; 25</t>
  </si>
  <si>
    <t>สาขาสุขภาพช่องปาก</t>
  </si>
  <si>
    <t>&lt; 35</t>
  </si>
  <si>
    <t>สถานที่จำหน่ายอาหารผ่านเกณฑ์มาตรฐานตามกฎหมายกำหนด</t>
  </si>
  <si>
    <t>&lt;20</t>
  </si>
  <si>
    <t>ความครอบคลุมความปลอดภัยจากการสุ่มเฝ้าระวังสารปนเปื้อนในอาหาร</t>
  </si>
  <si>
    <t>ร้อยละ 80 ของความครอบคลุมความปลอดภัยจากการสุ่มเฝ้าระวังสารปนเปื้อนในอาหาร</t>
  </si>
  <si>
    <t>มีการการใช้ยาสมเหตุสมผล RI</t>
  </si>
  <si>
    <t xml:space="preserve">ร้อยละ 20 มีการใช้ยาสมเหตุสมผล RI </t>
  </si>
  <si>
    <t>ร้อยละ 20 มีการใช้ยาสมเหตุสมผล RI   ตามมาตราฐานการใช้ยาอย่างมีคุณภาพ</t>
  </si>
  <si>
    <t>ร้อยละ 20 มีการใช้ยาสมเหตุสมผล RI   ตามมาตราฐานการใช้ยาอย่างมีคุณภาพและเป็นประโยชน์รวมทั้งไม่มีผลกระทบต่อผู้ป่วย</t>
  </si>
  <si>
    <t xml:space="preserve">มีการการใช้ยาสมเหตุสมผล  AD  </t>
  </si>
  <si>
    <t xml:space="preserve">ร้อยละ 20 มีการใช้ยาสมเหตุสมผล  AD  </t>
  </si>
  <si>
    <t>ร้อยละ 20 มีการใช้ยาสมเหตุสมผล  AD  ตามมาตราฐานการใช้ยาอย่างมีคุณภาพ</t>
  </si>
  <si>
    <t>ร้อยละ 20 มีการใช้ยาสมเหตุสมผล  AD  ตามมาตราฐานการใช้ยาอย่างมีคุณภาพและเป็นประโยชน์รวมทั้งไม่มีผลกระทบต่อผู้ป่วย</t>
  </si>
  <si>
    <t>ผู้ป่วยที่มีการวินิจฉัยโรคหลอดเลือดสมอง อัมพฤกษ์ อัมพาตระยะกลาง(Intermediate Care) ในเขตรับผิดชอบ ได้รับการดูแลด้วยการแพทย์แผนไทยและการแพทย์ทางเลือก (Community base)</t>
  </si>
  <si>
    <t>จัดทำโปรแกรมระบบสำรองข้อมูลแบบ onside และ online ได้แก่  1. โปรแกรม minitool Auto backup ให้หน่วยบริการในสังกัด 121 แห่ง                                                                         2. โปรแกรม Auto backup Jhcis online ให้หน่วยบริการในสังกัด 121 แห่ง</t>
  </si>
  <si>
    <t>3. แผนงานบริหารจัดการงานการเงินและงานธุรการที่มีคุณภาพ</t>
  </si>
  <si>
    <t>การจัดทำระบบภาษีของหน่วยงาน</t>
  </si>
  <si>
    <t>การจัดทำบันทึกข้อมูลในโปรแกรมการเงิน ประจำวัน เดือน ปี</t>
  </si>
  <si>
    <t>มีการจัดทำบันทึกข้อมูลในโปรแกรมการเงินประจำวัน เดือน ปี และสามารถปิดงบประจำปี</t>
  </si>
  <si>
    <t>ง5 ข้อที่ 82 มีการจัดการรายงานการเงินการคลังที่มีประสิทธิภาพ</t>
  </si>
  <si>
    <t>4. แผนงานบริหารงานทั่วไป</t>
  </si>
  <si>
    <t>ตำแหน่งประเภท  ทั่วไป</t>
  </si>
  <si>
    <t>ตำแหน่งประเภท  วิชาการ</t>
  </si>
  <si>
    <t>ตำแหน่งประเภท  อำนวยการ</t>
  </si>
  <si>
    <t>ตำแหน่งประเภท  บริหาร</t>
  </si>
  <si>
    <t>พยาบาลวิชาชีพ ชำนาญการ</t>
  </si>
  <si>
    <t>พยาบาลวิชาชีพ ชำนาญการพิเศษ</t>
  </si>
  <si>
    <t>นักสาธารณสุข ชำนาญการพิเศษ</t>
  </si>
  <si>
    <t>นักสาธารณสุข ชำนาญการ</t>
  </si>
  <si>
    <t xml:space="preserve">ตำแหน่ง/ระดับ </t>
  </si>
  <si>
    <t>เจ้าพนักงานสาธารณสุข ชำนาญงาน</t>
  </si>
  <si>
    <t>เจ้าพนักงานสาธารณสุข อาวุโส</t>
  </si>
  <si>
    <t>นักวิชาการสาธารณสุข ชำนาญการ</t>
  </si>
  <si>
    <t>นักวิชาการสาธารณสุข ชำนาญการพิเศษ</t>
  </si>
  <si>
    <t>พนักงานช่วยการพยาบาล</t>
  </si>
  <si>
    <t>ผู้ช่วยเจ้าหน้าที่สาธารณสุข</t>
  </si>
  <si>
    <t>พนักงานขับรถ</t>
  </si>
  <si>
    <t>นักวิชาการสาธารณสุข(ทันตสาธารณสุข)</t>
  </si>
  <si>
    <t>พนักงานบริการ</t>
  </si>
  <si>
    <t>ผู้ช่วยแพทย์แผนไทย</t>
  </si>
  <si>
    <t>เจ้าหน้าที่บันทึกข้อมูล</t>
  </si>
  <si>
    <t>จ้างเหมาบริการ</t>
  </si>
  <si>
    <t>นักวิชาการสาธารณสุข(แพทย์แผนไทย)</t>
  </si>
  <si>
    <t>พนักงานช่วยเหลือคนไข้</t>
  </si>
  <si>
    <t>พนักงานทั่วไป</t>
  </si>
  <si>
    <t>เจ้าพนักงานเวชกิจฉุกเฉิน</t>
  </si>
  <si>
    <t>เกณฑ์การประเมิน</t>
  </si>
  <si>
    <t>ด้านผลสัมฤธิ์งาน</t>
  </si>
  <si>
    <t xml:space="preserve">ด้าน สมถนะ </t>
  </si>
  <si>
    <t>***หมายเหตุ***</t>
  </si>
  <si>
    <t>เกณฑ์</t>
  </si>
  <si>
    <t>ข้อที่ 1...........................</t>
  </si>
  <si>
    <t>ข้อที่ 2...........................</t>
  </si>
  <si>
    <t>ข้อที่ 3...........................</t>
  </si>
  <si>
    <t>ข้อที่ 4...........................</t>
  </si>
  <si>
    <t>ข้อที่ 5...........................</t>
  </si>
  <si>
    <t>ข้อที่ 6...........................</t>
  </si>
  <si>
    <t>ข้อที่ 7...........................</t>
  </si>
  <si>
    <t>ข้อที่ 8...........................</t>
  </si>
  <si>
    <t>ข้อที่ 9...........................</t>
  </si>
  <si>
    <t>ข้อที่ 10...........................</t>
  </si>
  <si>
    <t>รายชื่อ</t>
  </si>
  <si>
    <t xml:space="preserve">       - ไม่มี</t>
  </si>
  <si>
    <t xml:space="preserve">       - มี ไม่ครบ ไม่ถูกต้อง ไม่เป็นปัจจุบัน</t>
  </si>
  <si>
    <t xml:space="preserve">       - มี ครบ ถูกต้อง เป็นปัจจุบัน</t>
  </si>
  <si>
    <t xml:space="preserve">  - ผลการดำเนิงานตัวชี้วัดที่ 1 </t>
  </si>
  <si>
    <t xml:space="preserve">  - ผลการดำเนิงานตัวชี้วัดที่ 2 </t>
  </si>
  <si>
    <t xml:space="preserve">  - สมรรถนะหลัก  </t>
  </si>
  <si>
    <t xml:space="preserve">  - สมรรถนะประจำสายงาน  </t>
  </si>
  <si>
    <t>ทะเบียนรายงาน/ระบบงาน/ระบบรายงาน</t>
  </si>
  <si>
    <t>นาย/น.ส./นาง .................</t>
  </si>
  <si>
    <t>คะแนนการประเมินลูกจ้างชั่วคราวฯ โรงพยาบาลส่งเสริมสุขภาพตำบลบ้าน...................................................................................</t>
  </si>
  <si>
    <t>ลา/ขาด/มาสาย 5% (D )</t>
  </si>
  <si>
    <t>คะแนนประเมินตนเอง 70% (A)</t>
  </si>
  <si>
    <t>คะแนนประเมินจากผู้บริหารระดับต้น (ผอ ประเมิน) 2% (F )</t>
  </si>
  <si>
    <t>การเสียสละ รักในองค์กร ความสามัคคี จิตสาธารณ (ประเมินจากแฮปปี้เวิคเพลส) 3% (E )</t>
  </si>
  <si>
    <t>ค่างาน เวิคโหลด 10% (C )</t>
  </si>
  <si>
    <t>การประเมินจากผู้บริหาร 20%</t>
  </si>
  <si>
    <t xml:space="preserve">   95-100  ให้ 10 คะแนน</t>
  </si>
  <si>
    <t xml:space="preserve">    90-94    ให้ 9 คะแนน</t>
  </si>
  <si>
    <t xml:space="preserve">    85-89    ให้ 8 คะแนน</t>
  </si>
  <si>
    <t xml:space="preserve">    80-84    ให้ 7 คะแนน</t>
  </si>
  <si>
    <t xml:space="preserve">    79        ให้ 6 คะแนน</t>
  </si>
  <si>
    <t xml:space="preserve"> /   ครั้งที่ 1 วันที่ 1 ตุลาคม 2568 ถึง 31 มีนาคม 2569</t>
  </si>
  <si>
    <t>❑  ครั้งที่ 1 วันที่ 1 ตุลาคม 2568 ถึง 31 มีนาคม 2569</t>
  </si>
  <si>
    <t xml:space="preserve"> /   ครั้งที่ 2 วันที่ 1 เมษายน 2569 ถึง 30 กันยายน 2569</t>
  </si>
  <si>
    <t>❑  ครั้งที่ 2 วันที่ 1 เมษายน 2569 ถึง 30 กันยายน 2569</t>
  </si>
  <si>
    <t>ประจำปีงบประมาณ พ.ศ 2569</t>
  </si>
  <si>
    <t>วันที่  1  เดือน  ตุลาคม พ.ศ. 2568</t>
  </si>
  <si>
    <t>ประจำปีงบประมาณ พ.ศ.2569</t>
  </si>
  <si>
    <t xml:space="preserve"> รอบที่ 1 (1 ต.ค. 2568 - 31 มี.ค. 2569)  ประจำปีงบประมาณ  2569</t>
  </si>
  <si>
    <t xml:space="preserve"> รอบที่ 2 (1 เม.ย. 2569 - 30 ก.ย. 2569)  ประจำปีงบประมาณ  2569</t>
  </si>
  <si>
    <t xml:space="preserve"> ประจำปีงบประมาณ  2569</t>
  </si>
  <si>
    <t>บัญชีรายละเอียดอัตราค่าจ้างลูกจ้างชั่วคราว ปีงบประมาณ 2569</t>
  </si>
  <si>
    <t>บัญชีรายละเอียดการปรับค่าจ้างประจำปีของลูกจ้างชั่วคราวเงินนอกงบประมาณ (เงินบำรุง) ณ วันที่ 1 ตุลาคม 2569</t>
  </si>
  <si>
    <t>ค่าจ้างขั้นต่ำ  (เงินเดือน ณ 1 ตค.68)</t>
  </si>
  <si>
    <t>ค่าจ้าง ณ 30 ก.ย.68</t>
  </si>
  <si>
    <t>ค่าจ้างปัจจุบัน ณ 1 ต.ค.68</t>
  </si>
  <si>
    <t>หมายเหตุ ร้อยละ ที่ได้ใน ปี 2568</t>
  </si>
  <si>
    <t xml:space="preserve"> (1 ก.ย. 68) </t>
  </si>
  <si>
    <t xml:space="preserve"> (1 ต.ค. 68) </t>
  </si>
  <si>
    <t xml:space="preserve">ข้อที่ 5 ร้อยละการควบคุมโรคไข้เลือดออกให้สงบได้ภายใน 28 วันหลังพบผู้ป่วยรายแรกในหมู่บ้าน </t>
  </si>
  <si>
    <t>ความครอบคลุมการได้รับวัคซีน dT ในเด็กนักเรียนชั้น ป.6</t>
  </si>
  <si>
    <t>มีความครอบคลุมการได้รับวัคซีน dT ในเด็กนักเรียนชั้น ป.6</t>
  </si>
  <si>
    <t>ร้อยละ 90 ของนักเรียนชั้น ป.6 ได้รับวัคซีน dT</t>
  </si>
  <si>
    <t>&gt;=70</t>
  </si>
  <si>
    <t>&gt;=87</t>
  </si>
  <si>
    <t>&gt;=60</t>
  </si>
  <si>
    <t>&gt;=85</t>
  </si>
  <si>
    <t>ข้อที่ 25 ร้อยละของผู้ป่วยที่มีผลผิดปกติ (มะเร็งลำไส้ใหญ่และไส้ตรงผิดปกติ) ได้รับการส่งต่อเพื่อส่องกล้อง colonoscopy</t>
  </si>
  <si>
    <t>ข้อที่ 26 ร้อยละของกลุ่มสตรีที่มีอายุ 30-60 ปี ได้รับการคัดกรองมะเร็งปากมดลูก (สะสม 5 ปี)</t>
  </si>
  <si>
    <t>ข้อที่ 27 ร้อยละของกลุ่มสตรีที่มีอายุ 30-70 ปี ได้รับการคัดกรองมะเร็งเต้านม</t>
  </si>
  <si>
    <t>ข้อที่ 28 ร้อยละของผู้ที่มีผลผิดปกติ (มะเร็งปากมดลูก) ได้รับการส่งต่อเพื่อส่องกล้อง Colposcopy</t>
  </si>
  <si>
    <t xml:space="preserve">ข้อที่ 29 ร้อยละการคัดกรองผู้ติดบุหรี่ ในอายุ 15 ปีขึ้นไป(specialpp) </t>
  </si>
  <si>
    <t>ยุทธศาสตร์ที่ 1 ด้านการควบคุมและป้องกันโรค เป็นเลิศ (Protection Excellence)</t>
  </si>
  <si>
    <t>ข้อที่ 6 ร้อยละความครอบคลุมการได้รับวัคซีนแต่ละชนิดครบตามเกณฑ์ในเด็กอายุครบ 1 ปี (fully immunized)</t>
  </si>
  <si>
    <t>ข้อที่ 7 ร้อยละความครอบคลุมการได้รับวัคซีนแต่ละชนิดครบตามเกณฑ์ในเด็กอายุครบ 2 ปี  (fully immunized)</t>
  </si>
  <si>
    <t>ข้อที่ 8  ร้อยละความครอบคลุมการได้รับวัคซีนแต่ละชนิดครบตามเกณฑ์ในเด็กอายุครบ 3 ปี  (fully immunized)</t>
  </si>
  <si>
    <t>ข้อที่ 9  ร้อยละความครอบคลุมการได้รับวัคซีนแต่ละชนิดครบตามเกณฑ์ในเด็กอายุครบ 5 ปี  (fully immunized)</t>
  </si>
  <si>
    <t>ข้อที่ 10 ร้อยละความครอบคลุมการได้รับวัคซีนแต่ละชนิดครบตามเกณฑ์ในเด็กอายุครบ 7 ปี  (fully immunized)</t>
  </si>
  <si>
    <t>ข้อที่ 11 ร้อยละความครอบคลุมการได้รับวัคซีนเอชพีวีในเด็กนักเรียนหญิงชั้น ป.5 (HPV VACCINE เด็กหญิง ป.5)</t>
  </si>
  <si>
    <t>ข้อที่ 12 ร้อยละความครอบคลุมการได้รับวัคซีน dT ในเด็กนักเรียนชั้น ป.6</t>
  </si>
  <si>
    <t>ข้อที่ 13 ร้อยละของประชากรที่มีอายุ 35 ปีขึ้นไป ได้รับการคัดกรองโรคเบาหวาน</t>
  </si>
  <si>
    <t>ข้อที่ 14 ร้อยละของประชากรที่มีอายุ 35 ปีขึ้นไป ได้รับการคัดกรองโรคความดันโลหิตสูง</t>
  </si>
  <si>
    <t>ข้อที่ 15 ร้อยละของการตรวจติดตามยืนยันวินิจฉัยกลุ่มสงสัยป่วยโรคเบาหวาน</t>
  </si>
  <si>
    <t>ข้อที่ 16 ร้อยละของการตรวจติดตามยืนยันวินิจฉัยกลุ่มสงสัยป่วยโรคความดันโลหิตสูง</t>
  </si>
  <si>
    <t>ข้อที่ 17 ร้อยละของผู้ป่วยโรคเบาหวาน ได้รับการตรวจ HbA1c อย่างน้อย 1 ครั้ง/ปี</t>
  </si>
  <si>
    <t>ข้อที่ 18 ร้อยละของผู้ป่วยโรคเบาหวานที่ควบคุมระดับน้ำตาลในเลือดได้ดี</t>
  </si>
  <si>
    <t>ข้อที่ 19 ร้อยละของผู้ป่วยโรคเบาหวานที่มีความดันโลหิตควบคุมได้ตามเกณฑ์</t>
  </si>
  <si>
    <t>ข้อที่ 20 ร้อยละของผู้ป่วยโรคเบาหวาน ได้รับการตรวจไขมัน LDL</t>
  </si>
  <si>
    <t>ข้อที่ 21 ร้อยละของผู้ป่วยโรคความดันโลหิตสูงที่ควบคุมความดันโลหิตได้ดี</t>
  </si>
  <si>
    <t xml:space="preserve">ข้อที่ 30 ร้อยละการบำบัดผู้ติดบุหรี่ ในอายุ 15 ปีขึ้นไป(specialpp) </t>
  </si>
  <si>
    <t>ข้อที่ 31 ร้อยละการคัดกรองผู้ดื่มเครื่องดื่มแอลกอฮอล์ ในอายุ 15 ปีขึ้นไป</t>
  </si>
  <si>
    <t>ข้อที่ 32 ร้อยละการบำบัดผู้ดื่มเครื่องดื่มแอลกอฮอล์ ในอายุ 15 ปีขึ้นไป</t>
  </si>
  <si>
    <t>ยุทธศาสตร์ที่ 2 ด้านการพัฒนาระบบบริการสุขภาพระดับปฐมภูมิ (Promotion Excellence)</t>
  </si>
  <si>
    <t>ข้อที่ 33 หน่วยบริการจัดทำผลงานเด่น(ปัญหาในพื้นที่) เบสแพลกทีส</t>
  </si>
  <si>
    <t>ข้อที่ 34 รพ.สต.ผ่านเกณฑ์มาตรฐานหน่วยบริการปฐมภูมิ</t>
  </si>
  <si>
    <t xml:space="preserve">ข้อที่ 35 รพ.สต.ผ่านเกณฑ์มาตรฐาน (รพ.สส.พท.) </t>
  </si>
  <si>
    <t>ยุทธศาสตร์ที่ 3 ด้านการส่งเสริมสุขภาพ (Promotion Excellence)</t>
  </si>
  <si>
    <t>ข้อที่ 36 ร้อยละของเด็กอายุ 0-5 ปี ที่ได้รับการตรวจคัดกรองพัฒนาการ</t>
  </si>
  <si>
    <t xml:space="preserve">ข้อที่ 37 ร้อยละของเด็กอายุ 0-5 ปี มีพัฒนาการสมวัย </t>
  </si>
  <si>
    <t xml:space="preserve">ข้อที่ 38 ร้อยละของเด็กอายุ 0-5 ปี สูงดีสมส่วน </t>
  </si>
  <si>
    <t>ข้อที่ 39 ร้อยละของเด็กอายุ 6-12 เดือน ที่ได้รับการตรวจคัดกรองและพบโลหิตจาง</t>
  </si>
  <si>
    <t>ข้อที่ 40 ร้อยละของเด็กอายุ 6 - 14 ปี สูงดีสมส่วน</t>
  </si>
  <si>
    <t xml:space="preserve">ข้อที่ 41  ร้อยละการคัดกรองผู้สูงอายุ 9 ด้าน </t>
  </si>
  <si>
    <t>ข้อที่ 44 ร้อยละเด็ก 3-5 ปี เคลือบทาฟลูออไรด์เฉพาะที่  (ใช้แบบความครอบคลุม)</t>
  </si>
  <si>
    <t>ข้อที่ 48 ร้อยละสถานที่จำหน่ายอาหารผ่านเกณฑ์มาตรฐานตามกฎหมายกำหนด</t>
  </si>
  <si>
    <t xml:space="preserve">ข้อที่ 49 ร้อยละความปลอดภัยจากการสุ่มเฝ้าระวังสารปนเปื้อนในอาหาร </t>
  </si>
  <si>
    <t>ข้อที่ 50 ร้อยละร้านชำในพื้นที่ได้รับการตรวจให้คำแนะนำผลิตภัณฑ์สุขภาพ</t>
  </si>
  <si>
    <t xml:space="preserve">ข้อที่ 51 ร้อยละการใช้ยาสมเหตุสมผล RI </t>
  </si>
  <si>
    <t xml:space="preserve">ข้อที่ 52 ร้อยละการใช้ยาสมเหตุสมผล AD </t>
  </si>
  <si>
    <t>ข้อที่ 53 ร้อยละของประชาชนที่มารับบริการในระดับปฐมภูมิได้รับการรักษาด้วยการแพทย์แผนไทยและการแพทย์ทางเลือก</t>
  </si>
  <si>
    <t xml:space="preserve">ข้อที่ 54 ร้อยละของปริมาณการใช้ยาสมุนไพร เทียบกับจำนวนการสั่งจ่ายยาทั้งหมด </t>
  </si>
  <si>
    <t>ข้อที่ 55 ร้อยละของจำนวนผู้ป่วยที่มีการวินิจฉัยโรคหลอดเลือดสมอง อัมพฤกษ์ อัมพาตระยะกลาง(Intermediate Care) ที่ได้รับการดูแลด้วยการแพทย์แผนไทยและการแพทย์ทางเลือก (Community base)</t>
  </si>
  <si>
    <t>ยุทธศาสตร์ที่ 4 ด้านการพัฒนาระบบงานคุ้มครองผู้บริโภค (Prevention Excellence)</t>
  </si>
  <si>
    <t>ยุทธศาสตร์ที่ 5 ด้านบริการเป็นเลิศ การส่งเสริมและสนับสนุนการแพทย์แผนไทยและการแพทย์แผนไทยประยุกต์ (Service Excellence)</t>
  </si>
  <si>
    <t>ยุทธศาสตร์ที่ 6   ด้านงานบริหารเป็นเลิศ การบริหารบุลากรเป็นเลิศ
ด้วยธรรมาภิบาล (Governance &amp; People Excellence)</t>
  </si>
  <si>
    <t>1. แผนงานบริหารจัดการด้านมาตราฐานหน่วยบริการ</t>
  </si>
  <si>
    <t>ข้อที่ 22 ร้อยละของผู้ป่วยโรคเบาหวานและ/หรือโรคความดันหิตสูง ที่ขึ้นทะเบียนได้รับการประเมินโอกาสเสี่ยงต่อโรคหัวใจและหลอดเลือด (CVD Risk)</t>
  </si>
  <si>
    <t>ข้อที่ 23 ร้อยละของผู้ป่วยโรคเบาหวานและ/หรือ โรคความดันโลหิตสูง ได้รับการค้นหาและคัดกรองโรคไตเรื้อรัง</t>
  </si>
  <si>
    <t xml:space="preserve"> -รายงานผลการดำเนินงานจากฐานข้อมูล DSS</t>
  </si>
  <si>
    <t>ระบบ NTIIP https://ntip-ddc.moph.go.th/uiform/Login.aspx</t>
  </si>
  <si>
    <t>ฐานข้อมูล รพ.สต.</t>
  </si>
  <si>
    <t xml:space="preserve"> -รายงานผลการดำเนินงานจากโปรแกรม JHCIS /HDC ส่งเสริมป้องกัน หมวดสร้างเสริมภูมิคุ้มกันโรค ข้อที 1.2</t>
  </si>
  <si>
    <t xml:space="preserve"> -รายงานผลการดำเนินงานจากโปรแกรม JHCIS /HDC ส่งเสริมป้องกัน หมวดสร้างเสริมภูมิคุ้มกันโรค ข้อที 2.2</t>
  </si>
  <si>
    <t xml:space="preserve"> -รายงานผลการดำเนินงานจากโปรแกรม JHCIS /HDC ส่งเสริมป้องกัน หมวดสร้างเสริมภูมิคุ้มกันโรค ข้อที 3.2</t>
  </si>
  <si>
    <t xml:space="preserve"> -รายงานผลการดำเนินงานจากโปรแกรม JHCIS /HDC ส่งเสริมป้องกัน หมวดสร้างเสริมภูมิคุ้มกันโรค ข้อที 4.2</t>
  </si>
  <si>
    <t xml:space="preserve"> -รายงานผลการดำเนินงานจากโปรแกรม JHCIS /HDC ส่งเสริมป้องกัน หมวดสร้างเสริมภูมิคุ้มกันโรค ข้อที 5.2</t>
  </si>
  <si>
    <t xml:space="preserve"> -รายงานผลการดำเนินงานจากโปรแกรม JHCIS /HDC ส่งเสริมป้องกัน หมวดสร้างเสริมภูมิคุ้มกันโรค ข้อที 5.4</t>
  </si>
  <si>
    <t xml:space="preserve"> -รายงานผลการดำเนินงานจากโปรแกรม JHCIS /HDC ส่งเสริมป้องกัน หมวดสร้างเสริมภูมิคุ้มกันโรค ข้อที 5.6</t>
  </si>
  <si>
    <t xml:space="preserve"> -รายงานผลการดำเนินงานจากโปรแกรม JHCIS /HDC ข้อมูลตอบสนอง Service Plan สาขาโรคไม่ติดต่อ (NCD DM,HT,CVD)ข้อที 1.1</t>
  </si>
  <si>
    <t xml:space="preserve"> -รายงานผลการดำเนินงานจากโปรแกรม JHCIS /HDC ข้อมูลตอบสนอง Service Plan สาขาโรคไม่ติดต่อ (NCD DM,HT,CVD)ข้อที 2.1</t>
  </si>
  <si>
    <t xml:space="preserve"> -รายงานผลการดำเนินงานจากโปรแกรม HDC ข้อมูลตอบสนอง Service Plan สาขาโรคไม่ติดต่อ (NCD DM,HT,CVD)ข้อที 2.3</t>
  </si>
  <si>
    <t xml:space="preserve"> -รายงานผลการดำเนินงานจากโปรแกรม HDC ข้อมูลตอบสนอง Service Plan สาขาโรคไม่ติดต่อ (NCD DM,HT,CVD)ข้อที 1.12</t>
  </si>
  <si>
    <t xml:space="preserve"> -รายงานผลการดำเนินงานจากโปรแกรม HDC ข้อมูลตอบสนอง Service Plan สาขาโรคไม่ติดต่อ (NCD DM,HT,CVD)ข้อที 1.13</t>
  </si>
  <si>
    <t xml:space="preserve"> -รายงานผลการดำเนินงานจากโปรแกรม HDC ข้อมูลตอบสนอง Service Plan สาขาโรคไม่ติดต่อ (NCD DM,HT,CVD)ข้อที 1.14</t>
  </si>
  <si>
    <t xml:space="preserve"> -รายงานผลการดำเนินงานจากโปรแกรม HDC ข้อมูลตอบสนอง Service Plan สาขาโรคไม่ติดต่อ (NCD DM,HT,CVD)ข้อที 1.15</t>
  </si>
  <si>
    <t xml:space="preserve"> -รายงานผลการดำเนินงานจากโปรแกรม HDC ข้อมูลตอบสนอง Service Plan สาขาโรคไม่ติดต่อ (NCD DM,HT,CVD)ข้อที 1.5</t>
  </si>
  <si>
    <t xml:space="preserve"> -รายงานผลการดำเนินงานจากโปรแกรม HDC ข้อมูลตอบสนอง Service Plan สาขาโรคไม่ติดต่อ (NCD DM,HT,CVD)ข้อที 2.11</t>
  </si>
  <si>
    <t xml:space="preserve"> -รายงานผลการดำเนินงานจากโปรแกรม HDC ข้อมูลตอบสนอง Service Plan สาขาโรคไม่ติดต่อ (NCD DM,HT,CVD)ข้อที 3.1</t>
  </si>
  <si>
    <t xml:space="preserve"> -รายงานผลการดำเนินงานจากโปรแกรม HDC ข้อมูลตอบสนอง Service Plan สาขาไต ข้อที 1.1 </t>
  </si>
  <si>
    <t xml:space="preserve"> -รายงานผลการดำเนินงานจากโปรแกรม JHCIS /HDC ข้อมูลตอบสนอง Service Plan สาขามะเร็งข้อที 7</t>
  </si>
  <si>
    <t xml:space="preserve"> -รายงานผลการดำเนินงานจากโปรแกรม JHCIS /ฐานข้อมูล รพ.สต.</t>
  </si>
  <si>
    <t xml:space="preserve"> -รายงานผลการดำเนินงานจากโปรแกรม JHCIS /HDC ข้อมูลตอบสนอง Service Plan สาขามะเร็งข้อที 1</t>
  </si>
  <si>
    <t xml:space="preserve"> -รายงานผลการดำเนินงาน/HDC ข้อมูลเพื่อตอบสนอง Service Plan สาขายาเสพติด ข้อที่ 9.2</t>
  </si>
  <si>
    <t xml:space="preserve"> -รายงานผลการดำเนินงาน/HDC ข้อมูลเพื่อตอบสนอง Service Plan สาขายาเสพติด ข้อที่ 10.2</t>
  </si>
  <si>
    <t>HDC ข้อมูลส่งเสริมป้องกัน  อนามัยแม่และเด็ก ข้อที่ 5.1</t>
  </si>
  <si>
    <t>HDC ข้อมูลส่งเสริมป้องกัน  โภชนาการ ข้อที่ 4.1</t>
  </si>
  <si>
    <t>HDC ข้อมูลส่งเสริมป้องกัน  โภชนาการ ข้อที่ 6.4</t>
  </si>
  <si>
    <t>HDC ข้อมูลส่งเสริมป้องกัน  โภชนาการ ข้อที่ 5.1</t>
  </si>
  <si>
    <t>HDC ข้อมูลส่งเสริมป้องกัน  คัดกรอง ข้อที่ 15</t>
  </si>
  <si>
    <t>HDC ข้อมูลเพื่อตอบสนอง Service Plan สาขาสุขภาพช่องปาก ข้อ 17.5</t>
  </si>
  <si>
    <t>HDC ข้อมูลเพื่อตอบสนอง Service Plan สาขาสุขภาพช่องปาก ข้อ 17.6</t>
  </si>
  <si>
    <t>HDC ข้อมูลเพื่อตอบสนอง Service Plan สาขาสุขภาพช่องปาก ข้อ 17.9</t>
  </si>
  <si>
    <t>HDC ข้อมูลเพื่อตอบสนอง Service Plan สาขาสุขภาพช่องปาก ข้อ 18.7</t>
  </si>
  <si>
    <t>HDC ข้อมูลเพื่อตอบสนอง Service Plan สาขาสุขภาพช่องปาก ข้อ 19.2</t>
  </si>
  <si>
    <t>HDC ข้อมูลเพื่อตอบสนอง Service Plan สาขาสุขภาพช่องปาก ข้อ 19.3</t>
  </si>
  <si>
    <t>G-RDU&amp;G-SHP https://grdu.fda.moph.go.th/grdu/index.php</t>
  </si>
  <si>
    <t>HDC ข้อมูลเพื่อตอบสนอง Service Plan สาขา RDU ข้อที่14</t>
  </si>
  <si>
    <t>HDC ข้อมูลเพื่อตอบสนอง Service Plan สาขา RDU ข้อที่15</t>
  </si>
  <si>
    <t>HDC การเข้าถึงบริการ แพทย์แผนไทย ข้อที่ 1.20</t>
  </si>
  <si>
    <t>HDC การเข้าถึงบริการ แพทย์แผนไทย ข้อที่ 1.19</t>
  </si>
  <si>
    <t>HDC การเข้าถึงบริการ แพทย์แผนไทย ข้อที่ 3.2</t>
  </si>
  <si>
    <t xml:space="preserve">  1.2 การป้องกันและควบคุมโรควัณโรค </t>
  </si>
  <si>
    <t xml:space="preserve">  1.3 แผนงานการป้องกันโรคนำโดยสัตว์และแมลงนำโรค</t>
  </si>
  <si>
    <t xml:space="preserve">  1.4 แผนงานการป้องกันและควบคุมโรคป้องกันได้ด้วยวัคซีน</t>
  </si>
  <si>
    <t xml:space="preserve">  2.2 แผนงานโรคมะเร็ง</t>
  </si>
  <si>
    <t xml:space="preserve">     2.3 แผนงานยาเสพติด</t>
  </si>
  <si>
    <t xml:space="preserve">     2.3 แผนงานงานส่งเสริมสุขภาพผู้สูงอายุ</t>
  </si>
  <si>
    <t xml:space="preserve">     2.2 แผนงานโภชนาการ </t>
  </si>
  <si>
    <t xml:space="preserve">     2.4 แผนงานทันตสาธารณสุข</t>
  </si>
  <si>
    <t>1).กลยุทธ์/แผนงานด้านการมาตราฐานหน่วยบริการสาธารณสุข</t>
  </si>
  <si>
    <t>1).กลยุทธ์/แผนงานด้านการคุ้มครองผู้บริโภคด้านผลิตภัณฑ์สุขภาพและบริการสุขภาพ</t>
  </si>
  <si>
    <t>1).กลยุทธ์/แผนงานด้านการรักษาพยาบาลด้วยการแพทย์แผนไทยและการแพทย์ทางเลือก</t>
  </si>
  <si>
    <t>55-59</t>
  </si>
  <si>
    <t>50-54</t>
  </si>
  <si>
    <t>&lt; 45</t>
  </si>
  <si>
    <t>51-55</t>
  </si>
  <si>
    <t>46-50</t>
  </si>
  <si>
    <t>41-45</t>
  </si>
  <si>
    <t>&lt;40</t>
  </si>
  <si>
    <t>&gt;=74</t>
  </si>
  <si>
    <t>70-73</t>
  </si>
  <si>
    <t>66-69</t>
  </si>
  <si>
    <t>62-65</t>
  </si>
  <si>
    <t>&lt; 61</t>
  </si>
  <si>
    <t>90-94</t>
  </si>
  <si>
    <t>85-89</t>
  </si>
  <si>
    <t>70-74</t>
  </si>
  <si>
    <t>&lt; 20</t>
  </si>
  <si>
    <t>80-84</t>
  </si>
  <si>
    <t>75-79</t>
  </si>
  <si>
    <t>&lt; 80</t>
  </si>
  <si>
    <t>80-87</t>
  </si>
  <si>
    <t>80-86</t>
  </si>
  <si>
    <t>การส่งรายงานโรคติดต่อที่ต้องเฝ้าระวังทางระบาดวิทยา ผ่านระบบ Digital 506(D506)</t>
  </si>
  <si>
    <t>การติดตาม กำกับ การกินยา ผู้ป่วยวัณโรคในเขตพื้นที่รับผิดชอบ</t>
  </si>
  <si>
    <t xml:space="preserve">ความสำเร็จในการรักษาผู้ป่วยวัณโรคปอดรายใหม่ ในเขตรับผิดชอบ  </t>
  </si>
  <si>
    <t xml:space="preserve">การขึ้นทะเบียนรักษา ผู้ป่วยวัณโรครายใหม่ และรายที่กลับเป็นซ้ำในเขตรับผิดชอบ  </t>
  </si>
  <si>
    <t xml:space="preserve">การควบคุมโรคไข้เลือดออกในพื้นที่เขตรับผิดชอบ ให้สงบได้ภายใน 28 วันหลังพบผู้ป่วยรายแรกในหมู่บ้าน </t>
  </si>
  <si>
    <t>ผู้ป่วยโรคเบาหวานและ/หรือโรคความดันหิตสูง ที่ขึ้นทะเบียนได้รับการประเมินโอกาสเสี่ยงต่อโรคหัวใจและหลอดเลือด (CVD Risk)</t>
  </si>
  <si>
    <t>ผู้ป่วยโรคเบาหวานและ/หรือ โรคความดันโลหิตสูง ได้รับการค้นหาและคัดกรองโรคไตเรื้อรัง</t>
  </si>
  <si>
    <t xml:space="preserve">ข้อที่ 24 ร้อยละของผู้มีอายุ 50-70 ปี ขึ้นไป (ที่ยังไม่เคยได้รับการตรวจ คัดกรอง fit test ในปีงบประมาณ พ.ศ.2568) ได้รับการตรวจคัดกรอง fit test </t>
  </si>
  <si>
    <t xml:space="preserve">ผู้มีอายุ 50-70 ปี ขึ้นไป (ที่ยังไม่เคยได้รับการตรวจ คัดกรอง fit test ในปีงบประมาณ พ.ศ.2568) ได้รับการตรวจคัดกรอง fit test </t>
  </si>
  <si>
    <t>การบำบัดผู้ติดบุหรี่ ในอายุ 15 ปีขึ้นไป</t>
  </si>
  <si>
    <t>การบำบัดผู้ดื่มเครื่องดื่มแอลกอฮอล์ ในอายุ 15 ปีขึ้นไป</t>
  </si>
  <si>
    <t xml:space="preserve"> มีนวัตกรรมหรือผลงานเด่นหรือเทคโนโลยีสุขภาพที่เป็นประโยชน์ต่อประชาชน</t>
  </si>
  <si>
    <t xml:space="preserve"> การประเมินเพื่อขึ้นทะเบียนเป็นหน่วยบริการ </t>
  </si>
  <si>
    <t>การประเมินมาตรฐาน (รพ.สส.พท.)</t>
  </si>
  <si>
    <t>การคัดกรองพัฒนาการ เด็กอายุ 0-5 ปี</t>
  </si>
  <si>
    <t xml:space="preserve">การประเมินพัฒนาการสมวัย เด็กอายุ 0-5 ปี </t>
  </si>
  <si>
    <t xml:space="preserve">การประเมินสูงดีสมส่วน เด็กอายุ 0-5 ปี </t>
  </si>
  <si>
    <t xml:space="preserve">การตรวจคัดกรองภาวะโลหิตจาง เด็กอายุ 6-12 เดือน </t>
  </si>
  <si>
    <t xml:space="preserve">การประเมินสูงดีสมส่วน เด็กอายุ  6 - 14 ปี </t>
  </si>
  <si>
    <t xml:space="preserve">การคัดกรองผู้สูงอายุ 9 ด้าน </t>
  </si>
  <si>
    <t>การตรวจให้คำแนะนำผลิตภัณฑ์สุขภาพ ร้านชำในพื้น</t>
  </si>
  <si>
    <t>5.-9</t>
  </si>
  <si>
    <t>10.-14</t>
  </si>
  <si>
    <t>พัฒนาระบบบริการสุขภาพระดับปฐมภูมิ</t>
  </si>
  <si>
    <t xml:space="preserve">การควบคุมโรคไข้เลือดออกให้สงบได้ ภายใน 28 วัน หลังพบผู้ป่วยรายแรกในหมู่บ้าน </t>
  </si>
  <si>
    <t xml:space="preserve">ร้อยละ 100  สามารถควบคุมโรคไข้เลือดออกให้สงบได้ภายใน 28 วันหลังพบผู้ป่วยรายแรกในหมู่บ้าน </t>
  </si>
  <si>
    <t>ร้อยละ 100  สามารถควบคุมโรคไข้เลือดออกให้สงบได้ภายใน 28 วันหลัง และไม่พบผู้ป้วยเพิ่ม</t>
  </si>
  <si>
    <t>ร้อยละ 100  สามารถควบคุมโรคไข้เลือดออกให้สงบได้ภายใน 28 วันหลัง ตามมาตรการป้องกันและควบคุมโรคไข้เลือดออก</t>
  </si>
  <si>
    <t xml:space="preserve">ร้อยละ 90 ของประชากรที่มีอายุ 35 ปีขึ้นไป ได้รับการคัดกรองโรคเบาหวาน          </t>
  </si>
  <si>
    <t>ร้อยละ 70 ของประชากรกลุ่มเสี่ยงได้รับการตรวจติดตามยืนยันวินิจฉัยโรคเบาหวาน</t>
  </si>
  <si>
    <t>ร้อยละ 87 ของประชากรกลุ่มเสี่ยงได้รับการตรวจติดตามยืนยันวินิจฉัยโรคความดันโลหิตสูง</t>
  </si>
  <si>
    <t>ร้อยละ 70 ของผู้ป่วยโรคเบาหวานได้รับการตรวจ HbA1c อย่างน้อย 1 ครั้ง/ปี</t>
  </si>
  <si>
    <t>ร้อยละ 60 ของผู้ป่วยโรคเบาหวานสามารถควบคุมความดันโลหิตได้ตามเกณฑ์</t>
  </si>
  <si>
    <t>ร้อยละ 85 ของผู้ป่วยโรคเบาหวาน ได้รับการตรวจไขมัน LDL</t>
  </si>
  <si>
    <t>ร้อยละ 60 ของผู้ป่วยโรคความดันโลหิตสูงสามารถควบคุมความดันโลหิตได้ดี</t>
  </si>
  <si>
    <t>การประเมินโอกาสเสี่ยงต่อโรคหัวใจและหลอดเลือด (CVD Risk) ในผู้ป่วยโรคเบาหวานและ/หรือโรคความดันหิตสูง ที่ขึ้นทะเบียน</t>
  </si>
  <si>
    <t>ร้อยละ ๙๐ ของผู้ป่วยโรคเบาหวานและ/หรือโรคความดันหิตสูง ที่ขึ้นทะเบียนได้รับการประเมินโอกาสเสี่ยงต่อโรคหัวใจและหลอดเลือด (CVD Risk)</t>
  </si>
  <si>
    <t>ร้อยละ ๘๐ ของผู้ป่วยโรคเบาหวานและ/หรือโรคความดันหิตสูง ที่ขึ้นทะเบียนได้รับการค้นหาและคัดกรองโรคไตเรื้อรัง</t>
  </si>
  <si>
    <t>การค้นหาและคัดกรองโรคไตเรื้อรัง ในผู้ป่วยโรคเบาหวานและ/หรือโรคความดันหิตสูง ที่ขึ้นทะเบียน</t>
  </si>
  <si>
    <t>การตรวจคัดกรอง fit test ผู้มีอายุ 50-70 ปี ขึ้นไป (ที่ยังไม่เคยได้รับการตรวจ คัดกรอง fit test ในปีงบประมาณ พ.ศ.2568)</t>
  </si>
  <si>
    <t xml:space="preserve">ร้อยละ ๓๐ ของผู้มีอายุ 50-70 ปี ขึ้นไป (ที่ยังไม่เคยได้รับการตรวจ คัดกรอง fit test ในปีงบประมาณ พ.ศ.2568) ได้รับการตรวจคัดกรอง fit test </t>
  </si>
  <si>
    <t>ร้อยละ ๘0 ของสตรีอายุ 30-60ปี ได้รับการคัดกรองมะเร็งปากมดลูก</t>
  </si>
  <si>
    <t>ร้อยละ ๘0 ของสตรีอายุ 30-60ปี ได้รับการคัดกรองมะเร็งปากมดลูก จากบริการที่มีคุณภาพและผู้ชำนาญงาน</t>
  </si>
  <si>
    <t>ร้อยละ ๘0 ของสตรีอายุ 30-60ปี ได้รับการคัดกรองมะเร็งปากมดลูก และมีการเข้าถึงบริการได้สะดวกขึ้น</t>
  </si>
  <si>
    <t>ร้อยละ ๕0 ของผู้ที่มีผลผิดปกติ (มะเร็งปากมดลูก) ได้รับการส่งต่อเพื่อส่องกล้อง Colposcopy</t>
  </si>
  <si>
    <t>ร้อยละ ๕0 ของผู้ที่มีผลผิดปกติ (มะเร็งปากมดลูก) ได้รับการส่งต่อเพื่อส่องกล้อง Colposcopy จากบริการที่มีคุณภาพและผู้ชำนาญงาน</t>
  </si>
  <si>
    <t>ร้อยละ ๕0 ของผู้ที่มีผลผิดปกติ (มะเร็งปากมดลูก) ได้รับการส่องกล้อง Colposcopy และมีการเข้าถึงบริการได้สะดวกขึ้น</t>
  </si>
  <si>
    <t>ครอบคลุมการการบำบัดผู้ติดบุหรี่ ในอายุ 15 ปีขึ้นไป</t>
  </si>
  <si>
    <t>ร้อยละ ๘๐ ของการบำบัดผู้ติดบุหรี่ ในอายุ 15 ปีขึ้นไป</t>
  </si>
  <si>
    <t>การคัดกรองผู้ติดบุหรี่ ในอายุ 15 ปีขึ้นไป</t>
  </si>
  <si>
    <t>การคัดกรองผู้ดื่มเครื่องดื่มแอลกอฮอล์ ในอายุ 15 ปีขึ้นไป</t>
  </si>
  <si>
    <t>ครอบคลุมการคัดกรองผู้ติดบุหรี่ในชุมชน ในอายุ 15 ปีขึ้นไป</t>
  </si>
  <si>
    <t>ร้อยละ ๒๐ ของการคัดกรองและการบำบัดผู้ติดบุหรี่ ในอายุ 15 ปีขึ้นไป</t>
  </si>
  <si>
    <t>ร้อยละ ๒๐ ของการคัดกรองผู้ติดบุหรี่ ในอายุ 15 ปีขึ้นไป</t>
  </si>
  <si>
    <t>ครอบคลุมการบำบัดผู้ดื่มเครื่องดื่มแอลกอฮอล์ ในอายุ 15 ปีขึ้นไป</t>
  </si>
  <si>
    <t>ครอบคลุมการคัดกรองผู้ดื่มเครื่องดื่มแอลกอฮอล์ ในอายุ 15 ปีขึ้นไป</t>
  </si>
  <si>
    <t xml:space="preserve">ร้อยละ ๔๐ ของการคัดกรองผู้ดื่มเครื่องดื่มแอลกอฮอล์ ในอายุ 15 ปีขึ้นไป </t>
  </si>
  <si>
    <t>ร้อยละ ๔๐ ของการคัดกรองผู้ดื่มเครื่องดื่มแอลกอฮอล์ ในอายุ 15 ปีขึ้นไป</t>
  </si>
  <si>
    <t xml:space="preserve">ร้อยละ ๘๐ ของการบำบัดผู้ดื่มเครื่องดื่มแอลกอฮอล์ ในอายุ 15 ปีขึ้นไป </t>
  </si>
  <si>
    <t>ร้อยละ ๘๐ ของการบำบัดผู้ดื่มเครื่องดื่มแอลกอฮอล์ ในอายุ 15 ปีขึ้นไป</t>
  </si>
  <si>
    <t>ข้อที่ 33 หน่วยบริการจัดทำผลงานเด่น/(ผลงานแก้ไขปัญหาในพื้นที่) Best Practice</t>
  </si>
  <si>
    <t xml:space="preserve"> หน่วยบริการมีนวัตกรรมหรือผลงานเด่นหรือผลงานแก้ไขปัญหาในพื้นที่ (Best Practice) หรือเทคโนโลยีสุขภาพที่เป็นประโยชน์ต่อประชาชน</t>
  </si>
  <si>
    <t xml:space="preserve"> มีนวัตกรรมหรือผลงานเด่นหรือผลงานแก้ไขปัญหาในพื้นที่ (Best Practice) หรือเทคโนโลยีสุขภาพที่เป็นประโยชน์ต่อประชาชน</t>
  </si>
  <si>
    <t>ร้อยละ 100 หน่วยบริการในสังกัดกองสาธารณสุข องค์การบริหารส่วนจังหวัดศรีสะเกษ  มีนวัตกรรมหรือผลงานเด่นหรือผลงานแก้ไขปัญหาในพื้นที่ (Best Practice) หรือเทคโนโลยีสุขภาพที่เป็นประโยชน์ต่อประชาชน</t>
  </si>
  <si>
    <t xml:space="preserve"> หน่วยบริการสาธารณสุขในสังกัดองค์การบริหารส่วนจังหวัดศรีสะเกษ ผ่านการประเมินมาตรฐาน (รพ.สส.พท.)</t>
  </si>
  <si>
    <t xml:space="preserve"> ร้อยละ 100 หน่วยบริการสาธารณสุขในสังกัดองค์การบริหารส่วนจังหวัดศรีสะเกษ ผ่านการประเมินมาตรฐาน (รพ.สส.พท.)</t>
  </si>
  <si>
    <t>เด็กอายุ 0-5 ปี  ได้รับการคัดกรองพัฒนาการ</t>
  </si>
  <si>
    <t>ร้อยละ ๘๘ ของเด็ก 0-5 ปี  ได้รับการคัดกรองพัฒนาการ</t>
  </si>
  <si>
    <t xml:space="preserve">ร้อยละ ๙0 ของเด็กอายุ 0-5 ปี มีพัฒนาการสมวัย </t>
  </si>
  <si>
    <t xml:space="preserve">ร้อยละ 64 ของเด็กอายุ 0-5 ปี สูงดีสมส่วน </t>
  </si>
  <si>
    <t xml:space="preserve">ร้อยละ 50 ของเด็กอายุ 6-12 เดือน ได้รับการตรวจคัดกรองและพบโลหิตจาง
</t>
  </si>
  <si>
    <t xml:space="preserve">เด็กอายุ 6 - 14 ปี สูงดีสมส่วน  </t>
  </si>
  <si>
    <t xml:space="preserve">ร้อยละ 56 ของเด็กอายุ 6 - 14 ปี สูงดีสมส่วน  
</t>
  </si>
  <si>
    <t xml:space="preserve">ร้อยละ 56 ของเด็กอายุ 6 - 14 ปี สูงดีสมส่วน 
</t>
  </si>
  <si>
    <t xml:space="preserve">ผู้สูงอายุผ่านการคัดกรองผู้สูงอายุ 9 ด้าน </t>
  </si>
  <si>
    <t xml:space="preserve">ร้อยละ 70 ของผู้สูงอายุที่ผ่านการคัดกรองผู้สูงอายุ 9 ด้าน </t>
  </si>
  <si>
    <t>การฝึกแปรงฟันแบบลงมือปฏิบัติหรือได้รับการฝึกแปรงฟันแบบลงมือปฏิบัติและ plaque control นับรวมฝึกผู้ปกครองทำความสะอาดช่องปาก</t>
  </si>
  <si>
    <t>ข้อที่ 42 ร้อยละเด็ก 0-2 ปี ผู้ปกครองได้รับการฝึกแปรงฟันแบบลงมือปฏิบัติหรือได้รับการฝึกแปรงฟันแบบลงมือปฏิบัติและ plaque control นับรวมฝึกผู้ปกครองทำความสะอาดช่องปาก</t>
  </si>
  <si>
    <t xml:space="preserve">ข้อที่ 43  ร้อยละเด็ก 0-2 ปี เคลือบมาฟลูออไรด์ เฉพาะที่ (ใช้แบบความครอบคลุม) </t>
  </si>
  <si>
    <t xml:space="preserve"> การเคลือบมาฟลูออไรด์ เฉพาะที่ (ใช้แบบความครอบคลุม) </t>
  </si>
  <si>
    <t>การเคลือบทาฟลูออไรด์เฉพาะที่  (ใช้แบบความครอบคลุม)</t>
  </si>
  <si>
    <t xml:space="preserve">ข้อที่ 45 ร้อยละของเด็กอายุ 12 ปี ฟันดีไม่มีผุ cavity free (คน) (ใช้แบบความครอบคลุม)   </t>
  </si>
  <si>
    <t xml:space="preserve">เด็กอายุ 12 ปี ฟันดีไม่มีผุ cavity free (คน) (ใช้แบบความครอบคลุม) </t>
  </si>
  <si>
    <t xml:space="preserve">ข้อที่ 46 ร้อยละเด็กอายุ 4-12 ปี ได้รับการ เคลือบ/ทา ฟลูออไรด์เฉพาะเขตรับผิดชอบ (คน) (ใช้แบบความครอบคลุม)   </t>
  </si>
  <si>
    <t xml:space="preserve">เด็กอายุ 4-12 ปี ได้รับการ เคลือบ/ทา ฟลูออไรด์เฉพาะเขตรับผิดชอบ (คน) (ใช้แบบความครอบคลุม)  </t>
  </si>
  <si>
    <t xml:space="preserve">ข้อที่ 47 ร้อยละเด็กอายุ 6-12 ปี ได้รับการ เคลือบหลุมร่องฟันกรามแท้ เฉพาะเขตรับผิดชอบ (คน) (ใช้แบบความครอบคลุม)       </t>
  </si>
  <si>
    <t xml:space="preserve">เด็กอายุ 6-12 ปี ได้รับการ เคลือบหลุมร่องฟันกรามแท้ เฉพาะเขตรับผิดชอบ (คน) (ใช้แบบความครอบคลุม)   </t>
  </si>
  <si>
    <t>เด็ก 0-2 ปี ผู้ปกครองได้รับการฝึกแปรงฟันแบบลงมือปฏิบัติหรือได้รับการฝึกแปรงฟันแบบลงมือปฏิบัติและ plaque control นับรวมฝึกผู้ปกครองทำความสะอาดช่องปาก</t>
  </si>
  <si>
    <t>ร้อยละ 50 เด็ก 0-2 ปี ผู้ปกครองได้รับการฝึกแปรงฟันแบบลงมือปฏิบัติหรือได้รับการฝึกแปรงฟันแบบลงมือปฏิบัติและ plaque control นับรวมฝึกผู้ปกครองทำความสะอาดช่องปาก</t>
  </si>
  <si>
    <t xml:space="preserve">เด็ก 0-2 ปี เคลือบมาฟลูออไรด์ เฉพาะที่ (ใช้แบบความครอบคลุม) </t>
  </si>
  <si>
    <t xml:space="preserve">ร้อยละ 50 เด็ก 0-2 ปี เคลือบมาฟลูออไรด์ เฉพาะที่ (ใช้แบบความครอบคลุม) </t>
  </si>
  <si>
    <t>เด็ก 3-5 ปี เคลือบทาฟลูออไรด์เฉพาะที่  (ใช้แบบความครอบคลุม)</t>
  </si>
  <si>
    <t>ร้อยละ 50 เด็ก 3-5 ปี เคลือบทาฟลูออไรด์เฉพาะที่  (ใช้แบบความครอบคลุม)</t>
  </si>
  <si>
    <t xml:space="preserve">เด็กอายุ 12 ปี ฟันดีไม่มีผุ cavity free (คน) (ใช้แบบความครอบคลุม)   </t>
  </si>
  <si>
    <t xml:space="preserve">ร้อยละ &gt;=74 ของเด็กอายุ 12 ปี ฟันดีไม่มีผุ cavity free (คน) (ใช้แบบความครอบคลุม)   </t>
  </si>
  <si>
    <t xml:space="preserve">เด็กอายุ 4-12 ปี ได้รับการ เคลือบ/ทา ฟลูออไรด์เฉพาะเขตรับผิดชอบ (คน) (ใช้แบบความครอบคลุม)   </t>
  </si>
  <si>
    <t xml:space="preserve">ร้อยละ 60 เด็กอายุ 4-12 ปี ได้รับการ เคลือบ/ทา ฟลูออไรด์เฉพาะเขตรับผิดชอบ (คน) (ใช้แบบความครอบคลุม)   </t>
  </si>
  <si>
    <t xml:space="preserve">เด็กอายุ 6-12 ปี ได้รับการ เคลือบหลุมร่องฟันกรามแท้ เฉพาะเขตรับผิดชอบ (คน) (ใช้แบบความครอบคลุม)       </t>
  </si>
  <si>
    <t xml:space="preserve">ร้อยละ 20 เด็กอายุ 6-12 ปี ได้รับการ เคลือบหลุมร่องฟันกรามแท้ เฉพาะเขตรับผิดชอบ (คน) (ใช้แบบความครอบคลุม)       </t>
  </si>
  <si>
    <t xml:space="preserve">ร้อยละ 95 ของความครอบคลุมความปลอดภัยจากการสุ่มเฝ้าระวังสารปนเปื้อนในอาหาร </t>
  </si>
  <si>
    <t>ร้านชำในพื้นที่ได้รับการตรวจให้คำแนะนำผลิตภัณฑ์สุขภาพ</t>
  </si>
  <si>
    <t>ร้อยละ 80 ร้านชำในพื้นที่ได้รับการตรวจให้คำแนะนำผลิตภัณฑ์สุขภาพ</t>
  </si>
  <si>
    <t>ร้อยละ 35 ของประชาชนที่มารับบริการในระดับปฐมภูมิได้รับการรักษาด้วยการแพทย์แผนไทยและการแพทย์ทางเลือก</t>
  </si>
  <si>
    <t>ร้อยละ 3 ของจำนวนผู้ป่วยที่มีการวินิจฉัยโรคหลอดเลือดสมอง อัมพฤกษ์ อัมพาตระยะกลาง(Intermediate Care) ที่ได้รับการดูแลด้วยการแพทย์แผนไทยและการแพทย์ทางเลือก (Community base)</t>
  </si>
  <si>
    <t>ร้อยละ 3 ของจำนวนผู้ป่วยที่มีการวินิจฉัยโรคหลอดเลือดสมอง อัมพฤกษ์ อัมพาตระยะกลาง(Intermediate Care) ที่ได้รับการดูแลด้วยการแพทย์แผนไทยและการแพทย์ทางเลือก (Community base) โดยเจ้าหน้าที่แพทย์แผนไทยที่ผ่านการอบรม</t>
  </si>
  <si>
    <t>ร้อยละ 3 ของจำนวนผู้ป่วยที่มีการวินิจฉัยโรคหลอดเลือดสมอง อัมพฤกษ์ อัมพาตระยะกลาง(Intermediate Care) ที่ได้รับการดูแลด้วยการแพทย์แผนไทยและการแพทย์ทางเลือก (Community base) และได้รับการติดตามดูแลต่อเนื่อง</t>
  </si>
  <si>
    <r>
      <rPr>
        <b/>
        <sz val="14"/>
        <color theme="1"/>
        <rFont val="TH SarabunIT๙"/>
        <family val="2"/>
      </rPr>
      <t>1).กลยุทธ์ด้านการป้องกันและควบคุมโรคติดต่อ</t>
    </r>
    <r>
      <rPr>
        <sz val="14"/>
        <color theme="1"/>
        <rFont val="TH SarabunIT๙"/>
        <family val="2"/>
      </rPr>
      <t xml:space="preserve">
  1.1 แผนงานระบาดวิทยาและระบบ Digital 506 (D506)</t>
    </r>
  </si>
  <si>
    <r>
      <rPr>
        <b/>
        <sz val="14"/>
        <color theme="1"/>
        <rFont val="TH SarabunIT๙"/>
        <family val="2"/>
      </rPr>
      <t>2).กลยุทธ์ด้านการป้องกันและควบคุมโรคไม่ติดต่อ</t>
    </r>
    <r>
      <rPr>
        <sz val="14"/>
        <color theme="1"/>
        <rFont val="TH SarabunIT๙"/>
        <family val="2"/>
      </rPr>
      <t xml:space="preserve">
  2.1 แผนงานป้องกันและควบคุมโรคเอ็นซีดี</t>
    </r>
  </si>
  <si>
    <r>
      <rPr>
        <b/>
        <sz val="14"/>
        <color theme="1"/>
        <rFont val="TH SarabunIT๙"/>
        <family val="2"/>
      </rPr>
      <t>1).กลยุทธ์ด้านการส่งเสริมสุขภาพ</t>
    </r>
    <r>
      <rPr>
        <sz val="14"/>
        <color theme="1"/>
        <rFont val="TH SarabunIT๙"/>
        <family val="2"/>
      </rPr>
      <t xml:space="preserve">
   2.1 แผนงานด้านพัฒนาการตามช่วงอายุ</t>
    </r>
  </si>
  <si>
    <t>ท1 ข้อที่ 57 หน่วยบริการสาธารณสุขในสังกัดองค์การบริหารส่วนจังหวัดศรีสะเกษ  มีนวัตกรรมหรือผลงานเด่นหรือเทคโนโลยีสุขภาพที่เป็นประโยชน์ต่อประชาชน</t>
  </si>
  <si>
    <t xml:space="preserve">จ1 ข้อที่ 56 หน่วยบริการสาธารณสุขในสังกัดองค์การบริหารส่วนจังหวัดศรีสะเกษ มีการจัดทำแผนการใช้จ่ายเงินประจำปี </t>
  </si>
  <si>
    <t xml:space="preserve">ท2 ข้อที่ 58 การติดตามดูแลคอมพิวเตอร์และระบบ ของหน่วยบริการในสังกัดกองสาธารณสุข องค์การบริหารส่วนจังหวัดศรีสะเกษ </t>
  </si>
  <si>
    <t>ท3 ข้อที่ 59 การรักษาความปลอดภัยทางไซเบอร์ การป้องกัน คอมพิวเตอร์ เครือข่าย ซอฟแวร์แอปพลิเคชั่น ระบบที่สำคัญ และข้อมูล</t>
  </si>
  <si>
    <t>2. แผนงานด้านมาตราฐานการบริการ</t>
  </si>
  <si>
    <t>บ1 ข้อที่ 60 ร้อยละการซักประวัติ ตรวจร่างกาย เบื้องต้น</t>
  </si>
  <si>
    <t>การซักประวัติและตรวจร่างกาย เบื้องต้น</t>
  </si>
  <si>
    <t>มีการซักประวัติ ตรวจร่างกาย เบื้องต้น</t>
  </si>
  <si>
    <t>ร้อยละ 80 มีการซักประวัติ ตรวจร่างกาย เบื้องต้น</t>
  </si>
  <si>
    <t>ร้อยละ 80 มีการซักประวัติ ตรวจร่างกาย เบื้องต้น ได้อย่างครอบคลุมทุกอาการ</t>
  </si>
  <si>
    <t>ร้อยละ 80 มีการซักประวัติ ตรวจร่างกาย เบื้องต้น ได้อย่างครอบคลุมทุกอาการ ลดเวลาการให้บริการของเจ้าหน้าที่</t>
  </si>
  <si>
    <t>งานบริการ</t>
  </si>
  <si>
    <t>บ2 ข้อที่ 61 จัดเตรียมอุปกรณ์ เครื่องมือ เปลี่ยนผ้าปูที่นอน ทำความสะอาดเตียงผู้ป่วย  และดูแลความสะอาดเรียบร้อยของพื้นที่ทำงาน</t>
  </si>
  <si>
    <t>จัดเตรียมอุปกรณ์ เครื่องมือและดูแลความสะอาดเรียบร้อยของพื้นที่ทำงาน</t>
  </si>
  <si>
    <t>มีการจัดเตรียมอุปกรณ์ เครื่องมือ เปลี่ยนผ้าปูที่นอน ทำความสะอาดเตียงผู้ป่วย  และดูแลความสะอาดเรียบร้อยของพื้นที่ทำงาน</t>
  </si>
  <si>
    <t>ร้อยละ 80 จัดเตรียมอุปกรณ์ เครื่องมือ เปลี่ยนผ้าปูที่นอน ทำความสะอาดเตียงผู้ป่วย  และดูแลความสะอาดเรียบร้อยของพื้นที่ทำงาน</t>
  </si>
  <si>
    <t>ร้อยละ 80 จัดเตรียมอุปกรณ์ เครื่องมือ เปลี่ยนผ้าปูที่นอน ทำความสะอาดเตียงผู้ป่วย พร้อมสำหรับการใช้งาน และดูแลความสะอาดเรียบร้อยของพื้นที่ทำงาน</t>
  </si>
  <si>
    <t>บ3 ข้อที่ 62 การช่วยเหลือในการทำหัตถการต่างๆ เช่น การทำแผล เช็ดตัว ป้อนอาหาร ฯลฯ</t>
  </si>
  <si>
    <t>การช่วยเหลือในการทำหัตถการ</t>
  </si>
  <si>
    <t>มีการช่วยเหลือในการทำหัตถการต่างๆ เช่น การทำแผล เช็ดตัว ป้อนอาหาร ฯลฯ</t>
  </si>
  <si>
    <t>ร้อยละ 80  มีการช่วยเหลือในการทำหัตถการต่างๆ เช่น การทำแผล เช็ดตัว ป้อนอาหาร ฯลฯ</t>
  </si>
  <si>
    <t>ร้อยละ 80  มีการช่วยเหลือในการทำหัตถการต่างๆ เช่น การทำแผล เช็ดตัว ป้อนอาหาร ฯลฯ เพื่อให้สะดวกและรวดเร็วต่อการให้บริการ</t>
  </si>
  <si>
    <t>ง1 ข้อที่ 63 จัดทำหนังสือรับรองการหักภาษี ณ ที่จ่ายในระบบโปรแกรมฯและนำส่งแบบ ภงด.๓,ภงด.๕๓และภงด.๑</t>
  </si>
  <si>
    <t>ง2 ข้อที่ 64 จัดทำฎีกาเบิกจ่ายเงิน ประจำปี</t>
  </si>
  <si>
    <t>ง3 ข้อที่ 65 จัดทำเอกสารนำส่งสมทบประกันสังคมและเอกสาที่เกี่ยวข้องของผู้ประกันตน</t>
  </si>
  <si>
    <t>ง4 ข้อที่ 66 จัดทำบันทึกข้อมูลในโปรแกรมการเงิน ประจำวัน เดือน ปี</t>
  </si>
  <si>
    <t>ง5 ข้อที่ 67 มีการจัดการรายงานการเงินการคลังที่มีประสิทธิภาพ</t>
  </si>
  <si>
    <t xml:space="preserve">ธ1 ข้อที่ 68 การดำเนินการจัดซื้อจัดจ้าง </t>
  </si>
  <si>
    <t>ธ2 ข้อที่ 69 การดำเนินการจัดการทรัพย์สินอย่างมีประสิทธิภาพ ถูกต้อง</t>
  </si>
  <si>
    <t>ธ3 ข้อที่ 70 การปฏิบัติงานธุรการ  งานสารบรรณ   ประจำปี</t>
  </si>
  <si>
    <t>ธ4 ข้อที่ 71 การดำเนินการบริหารพัสดุ ประจำปี</t>
  </si>
  <si>
    <t>ม1 ข้อที่ 72 การทำความสะอาดอาคารสถานที่ภายในอาคาร (ชั้น 1,ชั้น 2) และห้องน้ำ</t>
  </si>
  <si>
    <t xml:space="preserve">ม2 ข้อที่ 73 การจัดห้องประชุมให้มีความพร้อมสำหรับการประชุม อบรมโครงการฯ ต่างๆ </t>
  </si>
  <si>
    <t xml:space="preserve">ม3 ข้อที่ 74 อำนวยความสะดวกในการฝึกอบรม เช่น เตรียมอาหาร น้ำดื่ม และอาหารว่าง  </t>
  </si>
  <si>
    <t>ม4 ข้อที่ 75 การทำความสะอาด จัดเตรียมเครื่องมือแพทย์ให้สะอาดปราศจากเชื้อ พร้อมใช้ทุกวัน</t>
  </si>
  <si>
    <t>ม5 ข้อที่ 76 การทำความสะอาด งานบ้านงานครัว จัดเตรียมสถานที่ให้สะอาด พร้อมใช้ทุกวัน</t>
  </si>
  <si>
    <t>ภ1 ข้อที่ 77 การทำความสะอาดอาคารสถานที่ ห้องน้ำผู้ป่วย โรงจอดรถ อาคารอเนกประสงค์</t>
  </si>
  <si>
    <t>ภ2 ข้อที่ 78 การเปิด-ปิด อาคารสำนักงานและรักษาทรัพย์สินของทางราชการ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</si>
</sst>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87" formatCode="[$-D000000]0\ 0000\ 00000\ 00\ 0"/>
    <numFmt numFmtId="188" formatCode="[$-D00041E]0"/>
    <numFmt numFmtId="189" formatCode="_(* #,##0.00_);_(* \(#,##0.00\);_(* &quot;-&quot;??_);_(@_)"/>
    <numFmt numFmtId="190" formatCode="_(* #,##0_);_(* \(#,##0\);_(* &quot;-&quot;??_);_(@_)"/>
    <numFmt numFmtId="191" formatCode="_-* #,##0_-;\-* #,##0_-;_-* &quot;-&quot;??_-;_-@_-"/>
    <numFmt numFmtId="192" formatCode="\(\1\)"/>
    <numFmt numFmtId="193" formatCode="\(\2\)"/>
  </numFmts>
  <fonts count="107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Arial"/>
      <family val="2"/>
    </font>
    <font>
      <b/>
      <sz val="10"/>
      <color theme="1"/>
      <name val="TH SarabunIT๙"/>
      <family val="2"/>
    </font>
    <font>
      <b/>
      <sz val="16"/>
      <color theme="1"/>
      <name val="TH SarabunIT๙"/>
      <family val="2"/>
    </font>
    <font>
      <sz val="7"/>
      <color theme="1"/>
      <name val="Times New Roman"/>
      <family val="1"/>
    </font>
    <font>
      <b/>
      <sz val="16"/>
      <color rgb="FF000000"/>
      <name val="TH SarabunIT๙"/>
      <family val="2"/>
    </font>
    <font>
      <sz val="16"/>
      <color theme="1"/>
      <name val="TH SarabunIT๙"/>
      <family val="2"/>
    </font>
    <font>
      <u/>
      <sz val="16"/>
      <color theme="1"/>
      <name val="TH SarabunIT๙"/>
      <family val="2"/>
    </font>
    <font>
      <sz val="11"/>
      <color theme="1"/>
      <name val="TH SarabunIT๙"/>
      <family val="2"/>
    </font>
    <font>
      <sz val="15.5"/>
      <color theme="1"/>
      <name val="TH SarabunIT๙"/>
      <family val="2"/>
    </font>
    <font>
      <sz val="16"/>
      <color theme="1"/>
      <name val="Wingdings"/>
      <charset val="2"/>
    </font>
    <font>
      <b/>
      <sz val="16"/>
      <color theme="1"/>
      <name val="TH Sarabun New"/>
      <family val="2"/>
    </font>
    <font>
      <sz val="16"/>
      <color rgb="FFFFFFFF"/>
      <name val="TH SarabunIT๙"/>
      <family val="2"/>
    </font>
    <font>
      <sz val="15"/>
      <color theme="1"/>
      <name val="TH SarabunIT๙"/>
      <family val="2"/>
    </font>
    <font>
      <sz val="16"/>
      <color theme="1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0"/>
      <name val="Arial"/>
      <family val="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4"/>
      <name val="Cordia New"/>
      <family val="2"/>
    </font>
    <font>
      <sz val="14"/>
      <name val="Angsana New"/>
      <family val="1"/>
    </font>
    <font>
      <sz val="11"/>
      <color indexed="8"/>
      <name val="Calibri"/>
      <family val="2"/>
      <charset val="222"/>
    </font>
    <font>
      <sz val="16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NiramitIT๙ "/>
    </font>
    <font>
      <sz val="16"/>
      <color rgb="FF000000"/>
      <name val="TH SarabunIT๙"/>
      <family val="2"/>
    </font>
    <font>
      <sz val="16"/>
      <color rgb="FF000000"/>
      <name val="Wingdings 2"/>
      <family val="1"/>
      <charset val="2"/>
    </font>
    <font>
      <sz val="16"/>
      <color theme="1"/>
      <name val="TH Sarabun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IT๙"/>
      <family val="2"/>
    </font>
    <font>
      <b/>
      <u/>
      <sz val="14"/>
      <name val="TH SarabunIT๙"/>
      <family val="2"/>
    </font>
    <font>
      <sz val="8"/>
      <name val="Tahoma"/>
      <family val="2"/>
      <scheme val="minor"/>
    </font>
    <font>
      <b/>
      <sz val="16"/>
      <color theme="1"/>
      <name val="TH SarabunPSK"/>
      <family val="2"/>
    </font>
    <font>
      <b/>
      <sz val="11"/>
      <color theme="1"/>
      <name val="Tahoma"/>
      <family val="2"/>
      <scheme val="minor"/>
    </font>
    <font>
      <sz val="6"/>
      <color rgb="FF0000FF"/>
      <name val="Courier New"/>
      <family val="3"/>
    </font>
    <font>
      <sz val="16"/>
      <color theme="0" tint="-4.9989318521683403E-2"/>
      <name val="TH SarabunIT๙"/>
      <family val="2"/>
    </font>
    <font>
      <sz val="16"/>
      <color rgb="FFFF0000"/>
      <name val="TH SarabunIT๙"/>
      <family val="2"/>
    </font>
    <font>
      <b/>
      <sz val="12"/>
      <color theme="1"/>
      <name val="TH SarabunIT๙"/>
      <family val="2"/>
    </font>
    <font>
      <sz val="10"/>
      <color theme="1"/>
      <name val="Tahoma"/>
      <family val="2"/>
      <scheme val="minor"/>
    </font>
    <font>
      <sz val="14"/>
      <color theme="1"/>
      <name val="Tahoma"/>
      <family val="2"/>
      <scheme val="minor"/>
    </font>
    <font>
      <sz val="14"/>
      <color rgb="FF000000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b/>
      <sz val="14"/>
      <color rgb="FFC00000"/>
      <name val="TH SarabunPSK"/>
      <family val="2"/>
    </font>
    <font>
      <sz val="10"/>
      <color theme="1"/>
      <name val="Arial"/>
      <family val="2"/>
    </font>
    <font>
      <sz val="1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  <charset val="222"/>
    </font>
    <font>
      <sz val="14"/>
      <color rgb="FFFF0000"/>
      <name val="TH SarabunPSK"/>
      <family val="2"/>
    </font>
    <font>
      <sz val="14"/>
      <name val="TH SarabunPSK"/>
      <family val="2"/>
      <charset val="22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4"/>
      <color indexed="8"/>
      <name val="TH SarabunPSK"/>
      <family val="2"/>
    </font>
    <font>
      <sz val="16"/>
      <color theme="0"/>
      <name val="TH SarabunIT๙"/>
      <family val="2"/>
    </font>
    <font>
      <b/>
      <u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name val="TH SarabunIT๙"/>
      <family val="2"/>
    </font>
    <font>
      <u/>
      <sz val="11"/>
      <color theme="1"/>
      <name val="Tahoma"/>
      <family val="2"/>
      <scheme val="minor"/>
    </font>
    <font>
      <b/>
      <u/>
      <sz val="16"/>
      <color theme="1"/>
      <name val="TH SarabunIT๙"/>
      <family val="2"/>
    </font>
    <font>
      <b/>
      <u/>
      <sz val="16"/>
      <name val="TH SarabunIT๙"/>
      <family val="2"/>
    </font>
    <font>
      <b/>
      <sz val="17"/>
      <color theme="1"/>
      <name val="TH SarabunIT๙"/>
      <family val="2"/>
    </font>
    <font>
      <sz val="18"/>
      <color theme="1"/>
      <name val="TH SarabunPSK"/>
      <family val="2"/>
    </font>
    <font>
      <b/>
      <sz val="9"/>
      <color indexed="81"/>
      <name val="Tahoma"/>
      <family val="2"/>
    </font>
    <font>
      <b/>
      <sz val="28"/>
      <color rgb="FFFF0000"/>
      <name val="TH SarabunIT๙"/>
      <family val="2"/>
    </font>
    <font>
      <sz val="9"/>
      <color indexed="81"/>
      <name val="Tahoma"/>
      <family val="2"/>
    </font>
    <font>
      <b/>
      <sz val="14"/>
      <color theme="2" tint="-9.9978637043366805E-2"/>
      <name val="TH SarabunPSK"/>
      <family val="2"/>
    </font>
    <font>
      <sz val="14"/>
      <color rgb="FF00B050"/>
      <name val="TH SarabunIT๙"/>
      <family val="2"/>
    </font>
    <font>
      <b/>
      <sz val="14"/>
      <color rgb="FF00B050"/>
      <name val="TH SarabunIT๙"/>
      <family val="2"/>
    </font>
    <font>
      <sz val="15"/>
      <color rgb="FF00B050"/>
      <name val="TH SarabunIT๙"/>
      <family val="2"/>
    </font>
    <font>
      <sz val="16"/>
      <color rgb="FF00B050"/>
      <name val="TH SarabunIT๙"/>
      <family val="2"/>
    </font>
    <font>
      <sz val="13.5"/>
      <color rgb="FF00B050"/>
      <name val="TH SarabunIT๙"/>
      <family val="2"/>
    </font>
    <font>
      <sz val="15"/>
      <name val="TH SarabunIT๙"/>
      <family val="2"/>
      <charset val="222"/>
    </font>
    <font>
      <sz val="16"/>
      <name val="TH SarabunPSK"/>
      <family val="2"/>
      <charset val="222"/>
    </font>
    <font>
      <sz val="14"/>
      <color rgb="FF00B050"/>
      <name val="TH SarabunIT๙"/>
      <family val="2"/>
      <charset val="222"/>
    </font>
    <font>
      <sz val="16"/>
      <color rgb="FF00B050"/>
      <name val="TH SarabunPSK"/>
      <family val="2"/>
      <charset val="222"/>
    </font>
    <font>
      <sz val="13.5"/>
      <color theme="1"/>
      <name val="TH SarabunIT๙"/>
      <family val="2"/>
    </font>
    <font>
      <sz val="15"/>
      <color theme="1"/>
      <name val="TH SarabunIT๙"/>
      <family val="2"/>
      <charset val="222"/>
    </font>
  </fonts>
  <fills count="39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7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6">
    <xf numFmtId="0" fontId="0" fillId="0" borderId="0"/>
    <xf numFmtId="0" fontId="4" fillId="0" borderId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20" borderId="0" applyNumberFormat="0" applyBorder="0" applyAlignment="0" applyProtection="0"/>
    <xf numFmtId="0" fontId="22" fillId="4" borderId="0" applyNumberFormat="0" applyBorder="0" applyAlignment="0" applyProtection="0"/>
    <xf numFmtId="0" fontId="23" fillId="21" borderId="23" applyNumberFormat="0" applyAlignment="0" applyProtection="0"/>
    <xf numFmtId="0" fontId="24" fillId="22" borderId="24" applyNumberFormat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8" borderId="23" applyNumberFormat="0" applyAlignment="0" applyProtection="0"/>
    <xf numFmtId="0" fontId="31" fillId="0" borderId="28" applyNumberFormat="0" applyFill="0" applyAlignment="0" applyProtection="0"/>
    <xf numFmtId="0" fontId="32" fillId="23" borderId="0" applyNumberFormat="0" applyBorder="0" applyAlignment="0" applyProtection="0"/>
    <xf numFmtId="0" fontId="33" fillId="0" borderId="0"/>
    <xf numFmtId="0" fontId="33" fillId="24" borderId="29" applyNumberFormat="0" applyFont="0" applyAlignment="0" applyProtection="0"/>
    <xf numFmtId="0" fontId="34" fillId="21" borderId="30" applyNumberFormat="0" applyAlignment="0" applyProtection="0"/>
    <xf numFmtId="0" fontId="35" fillId="0" borderId="0" applyNumberFormat="0" applyFill="0" applyBorder="0" applyAlignment="0" applyProtection="0"/>
    <xf numFmtId="0" fontId="36" fillId="0" borderId="31" applyNumberFormat="0" applyFill="0" applyAlignment="0" applyProtection="0"/>
    <xf numFmtId="0" fontId="37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33" fillId="0" borderId="0"/>
    <xf numFmtId="0" fontId="33" fillId="0" borderId="0"/>
    <xf numFmtId="0" fontId="39" fillId="0" borderId="0"/>
    <xf numFmtId="0" fontId="39" fillId="0" borderId="0"/>
    <xf numFmtId="0" fontId="38" fillId="0" borderId="0"/>
    <xf numFmtId="0" fontId="40" fillId="0" borderId="0"/>
    <xf numFmtId="0" fontId="39" fillId="0" borderId="0"/>
    <xf numFmtId="0" fontId="38" fillId="0" borderId="0"/>
    <xf numFmtId="0" fontId="3" fillId="0" borderId="0"/>
    <xf numFmtId="0" fontId="48" fillId="0" borderId="0"/>
    <xf numFmtId="0" fontId="2" fillId="0" borderId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63" fillId="0" borderId="0" applyFont="0" applyFill="0" applyBorder="0" applyAlignment="0" applyProtection="0"/>
    <xf numFmtId="0" fontId="1" fillId="0" borderId="0"/>
    <xf numFmtId="0" fontId="63" fillId="0" borderId="0"/>
    <xf numFmtId="0" fontId="33" fillId="0" borderId="0"/>
    <xf numFmtId="189" fontId="3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48">
    <xf numFmtId="0" fontId="0" fillId="0" borderId="0" xfId="0"/>
    <xf numFmtId="0" fontId="11" fillId="0" borderId="0" xfId="0" applyFont="1"/>
    <xf numFmtId="0" fontId="11" fillId="0" borderId="5" xfId="0" applyFont="1" applyBorder="1" applyAlignment="1">
      <alignment horizontal="center"/>
    </xf>
    <xf numFmtId="0" fontId="11" fillId="0" borderId="5" xfId="0" applyFont="1" applyBorder="1"/>
    <xf numFmtId="0" fontId="11" fillId="0" borderId="0" xfId="0" applyFont="1" applyAlignment="1">
      <alignment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/>
    </xf>
    <xf numFmtId="0" fontId="11" fillId="0" borderId="17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7" xfId="0" applyFont="1" applyBorder="1" applyAlignment="1">
      <alignment horizontal="center" vertical="top"/>
    </xf>
    <xf numFmtId="0" fontId="12" fillId="0" borderId="17" xfId="0" applyFont="1" applyBorder="1" applyAlignment="1">
      <alignment horizontal="center"/>
    </xf>
    <xf numFmtId="0" fontId="11" fillId="0" borderId="8" xfId="0" applyFont="1" applyBorder="1"/>
    <xf numFmtId="0" fontId="11" fillId="0" borderId="17" xfId="0" applyFont="1" applyBorder="1"/>
    <xf numFmtId="0" fontId="11" fillId="0" borderId="18" xfId="0" applyFont="1" applyBorder="1" applyAlignment="1">
      <alignment horizontal="center"/>
    </xf>
    <xf numFmtId="0" fontId="8" fillId="0" borderId="0" xfId="0" applyFont="1" applyAlignment="1">
      <alignment horizontal="left" vertical="center" indent="1"/>
    </xf>
    <xf numFmtId="0" fontId="13" fillId="0" borderId="0" xfId="0" applyFont="1"/>
    <xf numFmtId="0" fontId="11" fillId="0" borderId="1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22" xfId="0" applyFont="1" applyBorder="1"/>
    <xf numFmtId="0" fontId="11" fillId="0" borderId="18" xfId="0" applyFont="1" applyBorder="1" applyAlignment="1">
      <alignment horizontal="left" vertical="center" indent="11"/>
    </xf>
    <xf numFmtId="0" fontId="11" fillId="0" borderId="18" xfId="0" applyFont="1" applyBorder="1" applyAlignment="1">
      <alignment horizontal="left" vertical="center" indent="15"/>
    </xf>
    <xf numFmtId="0" fontId="15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/>
    <xf numFmtId="0" fontId="11" fillId="0" borderId="14" xfId="0" applyFont="1" applyBorder="1"/>
    <xf numFmtId="0" fontId="15" fillId="0" borderId="18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shrinkToFit="1"/>
    </xf>
    <xf numFmtId="0" fontId="8" fillId="0" borderId="21" xfId="0" applyFont="1" applyBorder="1" applyAlignment="1">
      <alignment horizontal="center" vertical="center" wrapText="1"/>
    </xf>
    <xf numFmtId="0" fontId="11" fillId="0" borderId="21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center"/>
    </xf>
    <xf numFmtId="1" fontId="16" fillId="0" borderId="0" xfId="0" applyNumberFormat="1" applyFont="1" applyAlignment="1">
      <alignment vertical="top"/>
    </xf>
    <xf numFmtId="1" fontId="11" fillId="0" borderId="0" xfId="0" applyNumberFormat="1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left" vertical="top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1" fontId="11" fillId="0" borderId="0" xfId="0" applyNumberFormat="1" applyFont="1" applyAlignment="1">
      <alignment horizontal="center" vertical="top"/>
    </xf>
    <xf numFmtId="0" fontId="11" fillId="0" borderId="9" xfId="0" applyFont="1" applyBorder="1"/>
    <xf numFmtId="0" fontId="11" fillId="0" borderId="0" xfId="0" applyFont="1" applyAlignment="1">
      <alignment vertical="top"/>
    </xf>
    <xf numFmtId="0" fontId="11" fillId="0" borderId="0" xfId="1" applyFont="1"/>
    <xf numFmtId="0" fontId="8" fillId="0" borderId="0" xfId="1" applyFont="1"/>
    <xf numFmtId="0" fontId="8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1" fillId="0" borderId="6" xfId="1" applyFont="1" applyBorder="1"/>
    <xf numFmtId="0" fontId="11" fillId="0" borderId="7" xfId="1" applyFont="1" applyBorder="1" applyAlignment="1">
      <alignment horizontal="right" vertical="top"/>
    </xf>
    <xf numFmtId="0" fontId="11" fillId="0" borderId="7" xfId="1" applyFont="1" applyBorder="1" applyAlignment="1">
      <alignment horizontal="center" vertical="center"/>
    </xf>
    <xf numFmtId="0" fontId="11" fillId="0" borderId="9" xfId="1" applyFont="1" applyBorder="1"/>
    <xf numFmtId="0" fontId="11" fillId="0" borderId="5" xfId="1" applyFont="1" applyBorder="1"/>
    <xf numFmtId="0" fontId="11" fillId="0" borderId="5" xfId="1" applyFont="1" applyBorder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7" xfId="1" applyFont="1" applyBorder="1" applyAlignment="1">
      <alignment horizontal="center" vertical="center" wrapText="1"/>
    </xf>
    <xf numFmtId="0" fontId="4" fillId="0" borderId="0" xfId="1"/>
    <xf numFmtId="0" fontId="41" fillId="0" borderId="9" xfId="38" applyFont="1" applyBorder="1" applyAlignment="1">
      <alignment horizontal="center"/>
    </xf>
    <xf numFmtId="0" fontId="41" fillId="0" borderId="5" xfId="38" applyFont="1" applyBorder="1" applyAlignment="1">
      <alignment horizontal="center"/>
    </xf>
    <xf numFmtId="0" fontId="42" fillId="0" borderId="0" xfId="38" applyFont="1" applyAlignment="1">
      <alignment horizontal="center"/>
    </xf>
    <xf numFmtId="0" fontId="42" fillId="0" borderId="0" xfId="38" applyFont="1"/>
    <xf numFmtId="0" fontId="8" fillId="0" borderId="0" xfId="53" applyFont="1"/>
    <xf numFmtId="0" fontId="11" fillId="0" borderId="0" xfId="53" applyFont="1"/>
    <xf numFmtId="0" fontId="15" fillId="0" borderId="32" xfId="53" applyFont="1" applyBorder="1" applyAlignment="1">
      <alignment horizontal="center"/>
    </xf>
    <xf numFmtId="0" fontId="11" fillId="0" borderId="33" xfId="53" applyFont="1" applyBorder="1"/>
    <xf numFmtId="0" fontId="11" fillId="0" borderId="34" xfId="53" applyFont="1" applyBorder="1"/>
    <xf numFmtId="0" fontId="11" fillId="0" borderId="18" xfId="53" applyFont="1" applyBorder="1" applyAlignment="1">
      <alignment horizontal="center"/>
    </xf>
    <xf numFmtId="0" fontId="11" fillId="0" borderId="22" xfId="53" applyFont="1" applyBorder="1"/>
    <xf numFmtId="0" fontId="15" fillId="0" borderId="18" xfId="53" applyFont="1" applyBorder="1" applyAlignment="1">
      <alignment horizontal="center"/>
    </xf>
    <xf numFmtId="0" fontId="11" fillId="0" borderId="18" xfId="53" applyFont="1" applyBorder="1"/>
    <xf numFmtId="0" fontId="15" fillId="0" borderId="18" xfId="53" applyFont="1" applyBorder="1"/>
    <xf numFmtId="0" fontId="11" fillId="0" borderId="15" xfId="53" applyFont="1" applyBorder="1"/>
    <xf numFmtId="0" fontId="11" fillId="0" borderId="11" xfId="53" applyFont="1" applyBorder="1"/>
    <xf numFmtId="0" fontId="11" fillId="0" borderId="16" xfId="53" applyFont="1" applyBorder="1"/>
    <xf numFmtId="0" fontId="8" fillId="0" borderId="0" xfId="53" applyFont="1" applyAlignment="1">
      <alignment vertical="center"/>
    </xf>
    <xf numFmtId="0" fontId="11" fillId="0" borderId="0" xfId="53" applyFont="1" applyAlignment="1">
      <alignment vertical="center"/>
    </xf>
    <xf numFmtId="0" fontId="15" fillId="0" borderId="32" xfId="53" applyFont="1" applyBorder="1"/>
    <xf numFmtId="0" fontId="15" fillId="0" borderId="0" xfId="53" applyFont="1"/>
    <xf numFmtId="0" fontId="15" fillId="0" borderId="33" xfId="53" applyFont="1" applyBorder="1"/>
    <xf numFmtId="0" fontId="11" fillId="0" borderId="5" xfId="1" applyFont="1" applyBorder="1" applyAlignment="1">
      <alignment horizontal="center" vertical="center" wrapText="1"/>
    </xf>
    <xf numFmtId="0" fontId="11" fillId="25" borderId="5" xfId="0" applyFont="1" applyFill="1" applyBorder="1"/>
    <xf numFmtId="0" fontId="0" fillId="0" borderId="5" xfId="0" applyBorder="1"/>
    <xf numFmtId="0" fontId="10" fillId="0" borderId="0" xfId="0" applyFont="1"/>
    <xf numFmtId="0" fontId="43" fillId="0" borderId="0" xfId="0" applyFont="1" applyAlignment="1">
      <alignment horizontal="left" vertical="top"/>
    </xf>
    <xf numFmtId="1" fontId="45" fillId="0" borderId="0" xfId="0" applyNumberFormat="1" applyFont="1" applyAlignment="1">
      <alignment vertical="top"/>
    </xf>
    <xf numFmtId="0" fontId="18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shrinkToFit="1"/>
    </xf>
    <xf numFmtId="0" fontId="11" fillId="0" borderId="5" xfId="0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 shrinkToFit="1"/>
    </xf>
    <xf numFmtId="0" fontId="8" fillId="0" borderId="0" xfId="0" applyFont="1"/>
    <xf numFmtId="0" fontId="46" fillId="0" borderId="0" xfId="0" applyFont="1"/>
    <xf numFmtId="0" fontId="46" fillId="0" borderId="0" xfId="0" applyFont="1" applyAlignment="1">
      <alignment horizontal="center"/>
    </xf>
    <xf numFmtId="0" fontId="47" fillId="0" borderId="0" xfId="0" applyFont="1"/>
    <xf numFmtId="0" fontId="18" fillId="0" borderId="5" xfId="0" applyFont="1" applyBorder="1" applyAlignment="1">
      <alignment horizontal="left" wrapText="1"/>
    </xf>
    <xf numFmtId="0" fontId="18" fillId="0" borderId="5" xfId="0" applyFont="1" applyBorder="1" applyAlignment="1">
      <alignment horizontal="center" vertical="top" wrapText="1"/>
    </xf>
    <xf numFmtId="0" fontId="12" fillId="0" borderId="0" xfId="0" applyFont="1"/>
    <xf numFmtId="0" fontId="42" fillId="0" borderId="0" xfId="0" applyFont="1" applyAlignment="1">
      <alignment horizontal="left" vertical="top"/>
    </xf>
    <xf numFmtId="0" fontId="42" fillId="0" borderId="0" xfId="0" applyFont="1" applyAlignment="1">
      <alignment horizontal="left" vertical="top" wrapText="1"/>
    </xf>
    <xf numFmtId="0" fontId="42" fillId="0" borderId="0" xfId="0" applyFont="1" applyAlignment="1">
      <alignment horizontal="center" vertical="top"/>
    </xf>
    <xf numFmtId="0" fontId="52" fillId="27" borderId="5" xfId="0" applyFont="1" applyFill="1" applyBorder="1" applyAlignment="1">
      <alignment horizontal="center" vertical="top" wrapText="1"/>
    </xf>
    <xf numFmtId="0" fontId="51" fillId="27" borderId="5" xfId="0" applyFont="1" applyFill="1" applyBorder="1" applyAlignment="1">
      <alignment horizontal="center" vertical="top" wrapText="1"/>
    </xf>
    <xf numFmtId="0" fontId="44" fillId="27" borderId="5" xfId="0" applyFont="1" applyFill="1" applyBorder="1" applyAlignment="1">
      <alignment horizontal="center" vertical="top" wrapText="1"/>
    </xf>
    <xf numFmtId="0" fontId="55" fillId="0" borderId="0" xfId="0" applyFont="1"/>
    <xf numFmtId="0" fontId="11" fillId="0" borderId="8" xfId="0" applyFont="1" applyBorder="1" applyAlignment="1">
      <alignment horizontal="center"/>
    </xf>
    <xf numFmtId="0" fontId="56" fillId="0" borderId="0" xfId="0" applyFont="1"/>
    <xf numFmtId="0" fontId="11" fillId="30" borderId="3" xfId="0" applyFont="1" applyFill="1" applyBorder="1" applyAlignment="1">
      <alignment vertical="center" wrapText="1"/>
    </xf>
    <xf numFmtId="0" fontId="41" fillId="30" borderId="0" xfId="38" applyFont="1" applyFill="1" applyAlignment="1">
      <alignment horizontal="center"/>
    </xf>
    <xf numFmtId="0" fontId="42" fillId="30" borderId="0" xfId="38" applyFont="1" applyFill="1" applyAlignment="1">
      <alignment horizontal="center" vertical="center" wrapText="1"/>
    </xf>
    <xf numFmtId="0" fontId="42" fillId="30" borderId="0" xfId="38" applyFont="1" applyFill="1" applyAlignment="1">
      <alignment horizontal="center"/>
    </xf>
    <xf numFmtId="0" fontId="11" fillId="30" borderId="0" xfId="0" applyFont="1" applyFill="1"/>
    <xf numFmtId="0" fontId="11" fillId="30" borderId="0" xfId="0" applyFont="1" applyFill="1" applyAlignment="1">
      <alignment horizontal="center" vertical="center"/>
    </xf>
    <xf numFmtId="0" fontId="11" fillId="30" borderId="2" xfId="0" applyFont="1" applyFill="1" applyBorder="1" applyAlignment="1">
      <alignment horizontal="center" vertical="center" wrapText="1"/>
    </xf>
    <xf numFmtId="0" fontId="11" fillId="30" borderId="8" xfId="0" applyFont="1" applyFill="1" applyBorder="1" applyAlignment="1">
      <alignment horizontal="center" vertical="center" wrapText="1"/>
    </xf>
    <xf numFmtId="0" fontId="11" fillId="30" borderId="8" xfId="0" applyFont="1" applyFill="1" applyBorder="1" applyAlignment="1">
      <alignment horizontal="center" vertical="center"/>
    </xf>
    <xf numFmtId="0" fontId="18" fillId="30" borderId="32" xfId="0" applyFont="1" applyFill="1" applyBorder="1" applyAlignment="1">
      <alignment horizontal="center" vertical="top" wrapText="1"/>
    </xf>
    <xf numFmtId="0" fontId="18" fillId="30" borderId="8" xfId="0" applyFont="1" applyFill="1" applyBorder="1" applyAlignment="1">
      <alignment horizontal="center" vertical="top" wrapText="1"/>
    </xf>
    <xf numFmtId="0" fontId="18" fillId="30" borderId="34" xfId="0" applyFont="1" applyFill="1" applyBorder="1" applyAlignment="1">
      <alignment horizontal="center" vertical="top" wrapText="1"/>
    </xf>
    <xf numFmtId="0" fontId="43" fillId="30" borderId="15" xfId="0" applyFont="1" applyFill="1" applyBorder="1" applyAlignment="1">
      <alignment horizontal="center" vertical="center" wrapText="1"/>
    </xf>
    <xf numFmtId="0" fontId="43" fillId="30" borderId="9" xfId="0" applyFont="1" applyFill="1" applyBorder="1" applyAlignment="1">
      <alignment horizontal="center" vertical="center" wrapText="1"/>
    </xf>
    <xf numFmtId="0" fontId="18" fillId="30" borderId="34" xfId="0" applyFont="1" applyFill="1" applyBorder="1" applyAlignment="1">
      <alignment horizontal="center" vertical="center" wrapText="1"/>
    </xf>
    <xf numFmtId="0" fontId="43" fillId="30" borderId="15" xfId="0" applyFont="1" applyFill="1" applyBorder="1" applyAlignment="1">
      <alignment horizontal="center" vertical="center" wrapText="1" shrinkToFit="1"/>
    </xf>
    <xf numFmtId="0" fontId="43" fillId="30" borderId="9" xfId="0" applyFont="1" applyFill="1" applyBorder="1" applyAlignment="1">
      <alignment horizontal="center" vertical="center" wrapText="1" shrinkToFit="1"/>
    </xf>
    <xf numFmtId="0" fontId="11" fillId="30" borderId="17" xfId="0" applyFont="1" applyFill="1" applyBorder="1" applyAlignment="1">
      <alignment horizontal="center" vertical="center"/>
    </xf>
    <xf numFmtId="0" fontId="11" fillId="30" borderId="17" xfId="0" applyFont="1" applyFill="1" applyBorder="1" applyAlignment="1">
      <alignment horizontal="center" vertical="center" wrapText="1"/>
    </xf>
    <xf numFmtId="0" fontId="11" fillId="30" borderId="5" xfId="0" applyFont="1" applyFill="1" applyBorder="1" applyAlignment="1">
      <alignment horizontal="center"/>
    </xf>
    <xf numFmtId="0" fontId="18" fillId="30" borderId="5" xfId="0" applyFont="1" applyFill="1" applyBorder="1" applyAlignment="1">
      <alignment horizontal="center" vertical="center" wrapText="1"/>
    </xf>
    <xf numFmtId="0" fontId="11" fillId="30" borderId="9" xfId="0" applyFont="1" applyFill="1" applyBorder="1" applyAlignment="1">
      <alignment horizontal="center"/>
    </xf>
    <xf numFmtId="0" fontId="18" fillId="30" borderId="5" xfId="0" applyFont="1" applyFill="1" applyBorder="1" applyAlignment="1">
      <alignment vertical="top" wrapText="1"/>
    </xf>
    <xf numFmtId="0" fontId="11" fillId="30" borderId="6" xfId="0" applyFont="1" applyFill="1" applyBorder="1" applyAlignment="1">
      <alignment horizontal="center" vertical="top"/>
    </xf>
    <xf numFmtId="0" fontId="11" fillId="30" borderId="5" xfId="0" applyFont="1" applyFill="1" applyBorder="1"/>
    <xf numFmtId="0" fontId="11" fillId="30" borderId="17" xfId="0" applyFont="1" applyFill="1" applyBorder="1" applyAlignment="1">
      <alignment shrinkToFit="1"/>
    </xf>
    <xf numFmtId="0" fontId="8" fillId="30" borderId="2" xfId="0" applyFont="1" applyFill="1" applyBorder="1" applyAlignment="1">
      <alignment horizontal="center" vertical="center" wrapText="1"/>
    </xf>
    <xf numFmtId="0" fontId="8" fillId="30" borderId="1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vertical="center"/>
    </xf>
    <xf numFmtId="0" fontId="11" fillId="30" borderId="18" xfId="0" applyFont="1" applyFill="1" applyBorder="1" applyAlignment="1">
      <alignment horizontal="left" vertical="center"/>
    </xf>
    <xf numFmtId="0" fontId="11" fillId="30" borderId="22" xfId="0" applyFont="1" applyFill="1" applyBorder="1" applyAlignment="1">
      <alignment horizontal="center" vertical="center"/>
    </xf>
    <xf numFmtId="0" fontId="11" fillId="30" borderId="18" xfId="0" applyFont="1" applyFill="1" applyBorder="1" applyAlignment="1">
      <alignment horizontal="left" vertical="top"/>
    </xf>
    <xf numFmtId="0" fontId="11" fillId="30" borderId="18" xfId="0" applyFont="1" applyFill="1" applyBorder="1" applyAlignment="1">
      <alignment horizontal="center" vertical="center"/>
    </xf>
    <xf numFmtId="0" fontId="11" fillId="30" borderId="0" xfId="0" applyFont="1" applyFill="1" applyAlignment="1">
      <alignment horizontal="left" vertical="center"/>
    </xf>
    <xf numFmtId="0" fontId="6" fillId="0" borderId="18" xfId="0" applyFont="1" applyBorder="1" applyAlignment="1">
      <alignment vertical="center"/>
    </xf>
    <xf numFmtId="0" fontId="11" fillId="30" borderId="0" xfId="1" applyFont="1" applyFill="1"/>
    <xf numFmtId="0" fontId="57" fillId="30" borderId="0" xfId="1" applyFont="1" applyFill="1"/>
    <xf numFmtId="0" fontId="44" fillId="0" borderId="0" xfId="0" applyFont="1" applyAlignment="1">
      <alignment horizontal="center"/>
    </xf>
    <xf numFmtId="0" fontId="11" fillId="0" borderId="5" xfId="0" applyFont="1" applyBorder="1" applyAlignment="1">
      <alignment shrinkToFit="1"/>
    </xf>
    <xf numFmtId="0" fontId="11" fillId="25" borderId="5" xfId="0" applyFont="1" applyFill="1" applyBorder="1" applyAlignment="1">
      <alignment horizontal="center"/>
    </xf>
    <xf numFmtId="0" fontId="58" fillId="0" borderId="0" xfId="0" applyFont="1"/>
    <xf numFmtId="0" fontId="8" fillId="0" borderId="5" xfId="0" applyFont="1" applyBorder="1" applyAlignment="1">
      <alignment horizontal="center"/>
    </xf>
    <xf numFmtId="0" fontId="8" fillId="0" borderId="17" xfId="0" applyFont="1" applyBorder="1" applyAlignment="1">
      <alignment shrinkToFit="1"/>
    </xf>
    <xf numFmtId="0" fontId="8" fillId="0" borderId="5" xfId="0" applyFont="1" applyBorder="1"/>
    <xf numFmtId="0" fontId="11" fillId="29" borderId="5" xfId="0" applyFont="1" applyFill="1" applyBorder="1" applyAlignment="1">
      <alignment horizontal="center"/>
    </xf>
    <xf numFmtId="0" fontId="41" fillId="30" borderId="5" xfId="0" applyFont="1" applyFill="1" applyBorder="1" applyAlignment="1">
      <alignment horizontal="center"/>
    </xf>
    <xf numFmtId="0" fontId="59" fillId="0" borderId="18" xfId="53" applyFont="1" applyBorder="1"/>
    <xf numFmtId="0" fontId="5" fillId="0" borderId="0" xfId="0" applyFont="1"/>
    <xf numFmtId="0" fontId="8" fillId="0" borderId="0" xfId="0" applyFont="1" applyAlignment="1">
      <alignment horizontal="right"/>
    </xf>
    <xf numFmtId="0" fontId="1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7" fillId="30" borderId="0" xfId="0" applyFont="1" applyFill="1"/>
    <xf numFmtId="0" fontId="11" fillId="30" borderId="11" xfId="0" applyFont="1" applyFill="1" applyBorder="1" applyAlignment="1">
      <alignment wrapText="1"/>
    </xf>
    <xf numFmtId="0" fontId="8" fillId="30" borderId="0" xfId="0" applyFont="1" applyFill="1" applyAlignment="1">
      <alignment wrapText="1"/>
    </xf>
    <xf numFmtId="0" fontId="13" fillId="0" borderId="0" xfId="0" applyFont="1" applyAlignment="1">
      <alignment vertical="center"/>
    </xf>
    <xf numFmtId="0" fontId="11" fillId="30" borderId="9" xfId="0" applyFont="1" applyFill="1" applyBorder="1" applyAlignment="1">
      <alignment horizontal="center" vertical="center" wrapText="1"/>
    </xf>
    <xf numFmtId="0" fontId="11" fillId="30" borderId="15" xfId="0" applyFont="1" applyFill="1" applyBorder="1" applyAlignment="1">
      <alignment vertical="center" wrapText="1"/>
    </xf>
    <xf numFmtId="0" fontId="11" fillId="30" borderId="5" xfId="0" applyFont="1" applyFill="1" applyBorder="1" applyAlignment="1">
      <alignment horizontal="center" vertical="center" wrapText="1"/>
    </xf>
    <xf numFmtId="0" fontId="11" fillId="30" borderId="5" xfId="0" applyFont="1" applyFill="1" applyBorder="1" applyAlignment="1">
      <alignment vertical="center" shrinkToFit="1"/>
    </xf>
    <xf numFmtId="0" fontId="11" fillId="30" borderId="5" xfId="0" applyFont="1" applyFill="1" applyBorder="1" applyAlignment="1">
      <alignment vertical="center"/>
    </xf>
    <xf numFmtId="187" fontId="11" fillId="0" borderId="9" xfId="0" applyNumberFormat="1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0" borderId="8" xfId="0" applyFont="1" applyBorder="1" applyAlignment="1" applyProtection="1">
      <alignment shrinkToFit="1"/>
      <protection locked="0"/>
    </xf>
    <xf numFmtId="0" fontId="11" fillId="0" borderId="9" xfId="0" applyFont="1" applyBorder="1" applyAlignment="1" applyProtection="1">
      <alignment vertic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11" fillId="31" borderId="5" xfId="0" applyFont="1" applyFill="1" applyBorder="1" applyAlignment="1" applyProtection="1">
      <alignment horizontal="center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11" fillId="0" borderId="5" xfId="1" applyFont="1" applyBorder="1" applyAlignment="1" applyProtection="1">
      <alignment horizontal="center"/>
      <protection locked="0"/>
    </xf>
    <xf numFmtId="0" fontId="11" fillId="0" borderId="5" xfId="1" applyFont="1" applyBorder="1" applyProtection="1">
      <protection locked="0"/>
    </xf>
    <xf numFmtId="1" fontId="41" fillId="0" borderId="16" xfId="38" applyNumberFormat="1" applyFont="1" applyBorder="1" applyAlignment="1" applyProtection="1">
      <alignment horizontal="center" wrapText="1"/>
      <protection locked="0"/>
    </xf>
    <xf numFmtId="0" fontId="11" fillId="0" borderId="5" xfId="0" applyFont="1" applyBorder="1" applyAlignment="1" applyProtection="1">
      <alignment vertical="center" wrapText="1"/>
      <protection locked="0"/>
    </xf>
    <xf numFmtId="0" fontId="41" fillId="0" borderId="9" xfId="38" applyFont="1" applyBorder="1" applyAlignment="1" applyProtection="1">
      <alignment horizontal="center"/>
      <protection locked="0"/>
    </xf>
    <xf numFmtId="0" fontId="18" fillId="0" borderId="5" xfId="0" applyFont="1" applyBorder="1" applyAlignment="1">
      <alignment horizontal="center" vertical="center" wrapText="1"/>
    </xf>
    <xf numFmtId="0" fontId="18" fillId="31" borderId="5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top" wrapText="1"/>
    </xf>
    <xf numFmtId="0" fontId="42" fillId="0" borderId="0" xfId="0" applyFont="1" applyAlignment="1">
      <alignment horizontal="center" vertical="top" wrapText="1"/>
    </xf>
    <xf numFmtId="0" fontId="58" fillId="0" borderId="5" xfId="0" applyFont="1" applyBorder="1" applyAlignment="1">
      <alignment horizontal="center"/>
    </xf>
    <xf numFmtId="0" fontId="11" fillId="33" borderId="5" xfId="0" applyFont="1" applyFill="1" applyBorder="1" applyAlignment="1">
      <alignment horizontal="center"/>
    </xf>
    <xf numFmtId="0" fontId="60" fillId="33" borderId="0" xfId="0" applyFont="1" applyFill="1"/>
    <xf numFmtId="0" fontId="11" fillId="33" borderId="6" xfId="0" applyFont="1" applyFill="1" applyBorder="1" applyAlignment="1">
      <alignment horizontal="center"/>
    </xf>
    <xf numFmtId="0" fontId="0" fillId="34" borderId="0" xfId="0" applyFill="1" applyAlignment="1">
      <alignment horizontal="center"/>
    </xf>
    <xf numFmtId="0" fontId="11" fillId="34" borderId="0" xfId="0" applyFont="1" applyFill="1" applyAlignment="1">
      <alignment horizontal="center" vertical="center" wrapText="1"/>
    </xf>
    <xf numFmtId="0" fontId="11" fillId="34" borderId="0" xfId="0" applyFont="1" applyFill="1" applyAlignment="1">
      <alignment horizontal="center" vertical="center"/>
    </xf>
    <xf numFmtId="0" fontId="11" fillId="30" borderId="6" xfId="0" applyFont="1" applyFill="1" applyBorder="1" applyAlignment="1">
      <alignment shrinkToFit="1"/>
    </xf>
    <xf numFmtId="0" fontId="19" fillId="0" borderId="6" xfId="54" applyFont="1" applyBorder="1" applyAlignment="1">
      <alignment horizontal="left" vertical="top"/>
    </xf>
    <xf numFmtId="0" fontId="50" fillId="0" borderId="6" xfId="54" applyFont="1" applyBorder="1" applyAlignment="1">
      <alignment horizontal="left" vertical="top" wrapText="1"/>
    </xf>
    <xf numFmtId="0" fontId="11" fillId="0" borderId="5" xfId="0" applyFont="1" applyBorder="1" applyAlignment="1">
      <alignment vertical="center" wrapText="1"/>
    </xf>
    <xf numFmtId="0" fontId="11" fillId="33" borderId="5" xfId="0" applyFont="1" applyFill="1" applyBorder="1" applyAlignment="1">
      <alignment vertical="center" wrapText="1"/>
    </xf>
    <xf numFmtId="0" fontId="11" fillId="33" borderId="5" xfId="0" applyFont="1" applyFill="1" applyBorder="1" applyAlignment="1">
      <alignment vertical="center"/>
    </xf>
    <xf numFmtId="0" fontId="11" fillId="0" borderId="0" xfId="0" applyFont="1" applyAlignment="1">
      <alignment horizontal="left" vertical="top" wrapText="1"/>
    </xf>
    <xf numFmtId="0" fontId="43" fillId="30" borderId="8" xfId="0" applyFont="1" applyFill="1" applyBorder="1" applyAlignment="1">
      <alignment horizontal="left" vertical="center" wrapText="1" shrinkToFit="1"/>
    </xf>
    <xf numFmtId="0" fontId="43" fillId="30" borderId="17" xfId="0" applyFont="1" applyFill="1" applyBorder="1" applyAlignment="1">
      <alignment horizontal="left" vertical="center" wrapText="1" shrinkToFit="1"/>
    </xf>
    <xf numFmtId="0" fontId="11" fillId="33" borderId="5" xfId="0" applyFont="1" applyFill="1" applyBorder="1"/>
    <xf numFmtId="0" fontId="11" fillId="30" borderId="17" xfId="0" applyFont="1" applyFill="1" applyBorder="1" applyAlignment="1" applyProtection="1">
      <alignment vertical="center" wrapText="1"/>
      <protection locked="0"/>
    </xf>
    <xf numFmtId="0" fontId="11" fillId="30" borderId="9" xfId="0" applyFont="1" applyFill="1" applyBorder="1" applyAlignment="1" applyProtection="1">
      <alignment vertical="center" wrapText="1"/>
      <protection locked="0"/>
    </xf>
    <xf numFmtId="0" fontId="11" fillId="0" borderId="5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46" fillId="0" borderId="0" xfId="0" applyFont="1" applyAlignment="1">
      <alignment horizontal="left" vertical="top" wrapText="1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46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top"/>
    </xf>
    <xf numFmtId="0" fontId="61" fillId="0" borderId="0" xfId="0" applyFont="1"/>
    <xf numFmtId="0" fontId="62" fillId="0" borderId="0" xfId="0" applyFont="1"/>
    <xf numFmtId="0" fontId="41" fillId="30" borderId="5" xfId="0" applyFont="1" applyFill="1" applyBorder="1" applyAlignment="1">
      <alignment horizontal="left"/>
    </xf>
    <xf numFmtId="0" fontId="41" fillId="0" borderId="5" xfId="0" applyFont="1" applyBorder="1" applyAlignment="1">
      <alignment horizontal="center"/>
    </xf>
    <xf numFmtId="0" fontId="19" fillId="0" borderId="0" xfId="0" applyFont="1" applyAlignment="1">
      <alignment horizontal="left" vertical="center"/>
    </xf>
    <xf numFmtId="0" fontId="19" fillId="30" borderId="5" xfId="0" applyFont="1" applyFill="1" applyBorder="1" applyAlignment="1">
      <alignment horizontal="center" vertical="center" wrapText="1"/>
    </xf>
    <xf numFmtId="43" fontId="19" fillId="30" borderId="8" xfId="60" applyFont="1" applyFill="1" applyBorder="1" applyAlignment="1">
      <alignment horizontal="center" vertical="center" wrapText="1"/>
    </xf>
    <xf numFmtId="0" fontId="19" fillId="30" borderId="8" xfId="0" applyFont="1" applyFill="1" applyBorder="1" applyAlignment="1">
      <alignment horizontal="center" vertical="center" wrapText="1"/>
    </xf>
    <xf numFmtId="43" fontId="19" fillId="30" borderId="8" xfId="60" applyFont="1" applyFill="1" applyBorder="1" applyAlignment="1">
      <alignment vertical="center" wrapText="1"/>
    </xf>
    <xf numFmtId="43" fontId="19" fillId="28" borderId="5" xfId="60" applyFont="1" applyFill="1" applyBorder="1" applyAlignment="1">
      <alignment horizontal="left" vertical="center" wrapText="1"/>
    </xf>
    <xf numFmtId="2" fontId="65" fillId="28" borderId="5" xfId="61" applyNumberFormat="1" applyFont="1" applyFill="1" applyBorder="1" applyAlignment="1">
      <alignment horizontal="center" vertical="top"/>
    </xf>
    <xf numFmtId="0" fontId="50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right" vertical="center"/>
    </xf>
    <xf numFmtId="43" fontId="19" fillId="0" borderId="0" xfId="60" applyFont="1" applyAlignment="1">
      <alignment horizontal="left" vertical="center"/>
    </xf>
    <xf numFmtId="0" fontId="19" fillId="0" borderId="0" xfId="62" applyFont="1" applyAlignment="1">
      <alignment horizontal="left" vertical="center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vertical="center"/>
    </xf>
    <xf numFmtId="0" fontId="50" fillId="0" borderId="0" xfId="63" applyFont="1" applyAlignment="1">
      <alignment horizontal="center" vertical="center"/>
    </xf>
    <xf numFmtId="0" fontId="68" fillId="0" borderId="5" xfId="63" applyFont="1" applyBorder="1" applyAlignment="1">
      <alignment horizontal="center" vertical="center" wrapText="1"/>
    </xf>
    <xf numFmtId="43" fontId="49" fillId="30" borderId="5" xfId="60" applyFont="1" applyFill="1" applyBorder="1" applyAlignment="1">
      <alignment horizontal="center" vertical="center"/>
    </xf>
    <xf numFmtId="43" fontId="50" fillId="31" borderId="5" xfId="60" applyFont="1" applyFill="1" applyBorder="1" applyAlignment="1">
      <alignment horizontal="center" vertical="center"/>
    </xf>
    <xf numFmtId="0" fontId="50" fillId="30" borderId="5" xfId="63" applyFont="1" applyFill="1" applyBorder="1" applyAlignment="1" applyProtection="1">
      <alignment horizontal="center" vertical="center"/>
      <protection locked="0"/>
    </xf>
    <xf numFmtId="43" fontId="50" fillId="30" borderId="5" xfId="60" applyFont="1" applyFill="1" applyBorder="1" applyAlignment="1" applyProtection="1">
      <alignment horizontal="center" vertical="center"/>
      <protection locked="0"/>
    </xf>
    <xf numFmtId="0" fontId="19" fillId="30" borderId="5" xfId="63" applyFont="1" applyFill="1" applyBorder="1" applyAlignment="1" applyProtection="1">
      <alignment horizontal="center" vertical="center"/>
      <protection locked="0"/>
    </xf>
    <xf numFmtId="43" fontId="69" fillId="30" borderId="5" xfId="60" applyFont="1" applyFill="1" applyBorder="1" applyAlignment="1" applyProtection="1">
      <alignment horizontal="center" vertical="center"/>
      <protection locked="0"/>
    </xf>
    <xf numFmtId="0" fontId="69" fillId="30" borderId="5" xfId="63" applyFont="1" applyFill="1" applyBorder="1" applyAlignment="1" applyProtection="1">
      <alignment horizontal="center" vertical="center"/>
      <protection locked="0"/>
    </xf>
    <xf numFmtId="2" fontId="69" fillId="30" borderId="5" xfId="63" applyNumberFormat="1" applyFont="1" applyFill="1" applyBorder="1" applyAlignment="1" applyProtection="1">
      <alignment horizontal="center" vertical="center"/>
      <protection locked="0"/>
    </xf>
    <xf numFmtId="190" fontId="50" fillId="30" borderId="5" xfId="63" applyNumberFormat="1" applyFont="1" applyFill="1" applyBorder="1" applyAlignment="1" applyProtection="1">
      <alignment horizontal="center" vertical="center"/>
      <protection locked="0"/>
    </xf>
    <xf numFmtId="0" fontId="50" fillId="0" borderId="32" xfId="63" applyFont="1" applyBorder="1" applyAlignment="1">
      <alignment horizontal="center" vertical="center"/>
    </xf>
    <xf numFmtId="0" fontId="50" fillId="0" borderId="33" xfId="63" applyFont="1" applyBorder="1" applyAlignment="1">
      <alignment horizontal="center" vertical="center"/>
    </xf>
    <xf numFmtId="189" fontId="49" fillId="31" borderId="5" xfId="64" applyFont="1" applyFill="1" applyBorder="1" applyAlignment="1" applyProtection="1">
      <alignment horizontal="center" vertical="center"/>
      <protection locked="0"/>
    </xf>
    <xf numFmtId="0" fontId="50" fillId="0" borderId="18" xfId="63" applyFont="1" applyBorder="1" applyAlignment="1">
      <alignment horizontal="center" vertical="center"/>
    </xf>
    <xf numFmtId="0" fontId="49" fillId="0" borderId="0" xfId="63" applyFont="1" applyAlignment="1">
      <alignment horizontal="center" vertical="center"/>
    </xf>
    <xf numFmtId="0" fontId="64" fillId="0" borderId="0" xfId="63" applyFont="1" applyAlignment="1">
      <alignment horizontal="center" vertical="center"/>
    </xf>
    <xf numFmtId="0" fontId="71" fillId="0" borderId="0" xfId="61" applyFont="1" applyAlignment="1">
      <alignment horizontal="center" vertical="top"/>
    </xf>
    <xf numFmtId="0" fontId="74" fillId="0" borderId="0" xfId="61" applyFont="1"/>
    <xf numFmtId="0" fontId="76" fillId="0" borderId="0" xfId="61" applyFont="1"/>
    <xf numFmtId="0" fontId="78" fillId="0" borderId="0" xfId="61" applyFont="1"/>
    <xf numFmtId="0" fontId="74" fillId="0" borderId="0" xfId="61" applyFont="1" applyAlignment="1">
      <alignment horizontal="center"/>
    </xf>
    <xf numFmtId="4" fontId="74" fillId="0" borderId="0" xfId="61" applyNumberFormat="1" applyFont="1"/>
    <xf numFmtId="0" fontId="83" fillId="30" borderId="5" xfId="0" applyFont="1" applyFill="1" applyBorder="1" applyAlignment="1">
      <alignment horizontal="left"/>
    </xf>
    <xf numFmtId="0" fontId="19" fillId="30" borderId="5" xfId="0" applyFont="1" applyFill="1" applyBorder="1" applyAlignment="1">
      <alignment horizontal="center" vertical="top"/>
    </xf>
    <xf numFmtId="0" fontId="43" fillId="0" borderId="18" xfId="53" applyFont="1" applyBorder="1"/>
    <xf numFmtId="0" fontId="19" fillId="30" borderId="5" xfId="0" applyFont="1" applyFill="1" applyBorder="1" applyAlignment="1">
      <alignment horizontal="left" vertical="center" wrapText="1"/>
    </xf>
    <xf numFmtId="0" fontId="49" fillId="30" borderId="5" xfId="63" applyFont="1" applyFill="1" applyBorder="1" applyAlignment="1">
      <alignment horizontal="left" vertical="center" wrapText="1"/>
    </xf>
    <xf numFmtId="0" fontId="69" fillId="30" borderId="5" xfId="63" applyFont="1" applyFill="1" applyBorder="1" applyAlignment="1">
      <alignment horizontal="left" vertical="center" wrapText="1"/>
    </xf>
    <xf numFmtId="0" fontId="49" fillId="0" borderId="9" xfId="63" applyFont="1" applyBorder="1" applyAlignment="1" applyProtection="1">
      <alignment horizontal="center" vertical="center" wrapText="1"/>
      <protection locked="0"/>
    </xf>
    <xf numFmtId="43" fontId="19" fillId="30" borderId="5" xfId="60" applyFont="1" applyFill="1" applyBorder="1" applyAlignment="1">
      <alignment horizontal="left" vertical="center" wrapText="1"/>
    </xf>
    <xf numFmtId="2" fontId="65" fillId="30" borderId="5" xfId="61" applyNumberFormat="1" applyFont="1" applyFill="1" applyBorder="1" applyAlignment="1">
      <alignment horizontal="center" vertical="top"/>
    </xf>
    <xf numFmtId="0" fontId="11" fillId="0" borderId="18" xfId="0" applyFont="1" applyBorder="1" applyAlignment="1">
      <alignment horizontal="right" vertical="center"/>
    </xf>
    <xf numFmtId="0" fontId="11" fillId="0" borderId="18" xfId="0" applyFont="1" applyBorder="1" applyAlignment="1">
      <alignment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vertical="center" wrapText="1"/>
    </xf>
    <xf numFmtId="0" fontId="11" fillId="0" borderId="38" xfId="0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0" fontId="84" fillId="0" borderId="0" xfId="0" applyFont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188" fontId="8" fillId="0" borderId="38" xfId="0" applyNumberFormat="1" applyFont="1" applyBorder="1" applyAlignment="1">
      <alignment horizontal="center" vertical="center" wrapText="1"/>
    </xf>
    <xf numFmtId="0" fontId="8" fillId="0" borderId="40" xfId="0" applyFont="1" applyBorder="1" applyAlignment="1">
      <alignment vertical="center" wrapText="1"/>
    </xf>
    <xf numFmtId="0" fontId="85" fillId="0" borderId="37" xfId="0" applyFont="1" applyBorder="1" applyAlignment="1">
      <alignment horizontal="center" vertical="center" wrapText="1"/>
    </xf>
    <xf numFmtId="0" fontId="85" fillId="0" borderId="38" xfId="0" applyFont="1" applyBorder="1" applyAlignment="1">
      <alignment horizontal="center" vertical="center" wrapText="1"/>
    </xf>
    <xf numFmtId="0" fontId="85" fillId="0" borderId="0" xfId="0" applyFont="1" applyAlignment="1">
      <alignment vertical="center"/>
    </xf>
    <xf numFmtId="49" fontId="85" fillId="0" borderId="0" xfId="0" applyNumberFormat="1" applyFont="1" applyAlignment="1">
      <alignment vertical="center"/>
    </xf>
    <xf numFmtId="0" fontId="11" fillId="0" borderId="0" xfId="0" applyFont="1" applyAlignment="1">
      <alignment horizontal="justify" vertical="center" wrapText="1"/>
    </xf>
    <xf numFmtId="0" fontId="86" fillId="0" borderId="37" xfId="0" applyFont="1" applyBorder="1" applyAlignment="1">
      <alignment horizontal="center" vertical="center" wrapText="1"/>
    </xf>
    <xf numFmtId="0" fontId="86" fillId="0" borderId="38" xfId="0" applyFont="1" applyBorder="1" applyAlignment="1">
      <alignment vertical="center" wrapText="1"/>
    </xf>
    <xf numFmtId="0" fontId="41" fillId="0" borderId="0" xfId="0" applyFont="1" applyAlignment="1">
      <alignment horizontal="justify" vertical="center" wrapText="1"/>
    </xf>
    <xf numFmtId="0" fontId="12" fillId="0" borderId="0" xfId="0" applyFont="1" applyAlignment="1">
      <alignment horizontal="center"/>
    </xf>
    <xf numFmtId="0" fontId="11" fillId="30" borderId="5" xfId="1" applyFont="1" applyFill="1" applyBorder="1" applyAlignment="1">
      <alignment horizontal="center"/>
    </xf>
    <xf numFmtId="0" fontId="11" fillId="30" borderId="0" xfId="1" applyFont="1" applyFill="1" applyAlignment="1">
      <alignment horizontal="left"/>
    </xf>
    <xf numFmtId="0" fontId="85" fillId="0" borderId="0" xfId="0" applyFont="1" applyAlignment="1">
      <alignment horizontal="right" vertical="center"/>
    </xf>
    <xf numFmtId="0" fontId="85" fillId="0" borderId="0" xfId="0" applyFont="1" applyAlignment="1">
      <alignment horizontal="right"/>
    </xf>
    <xf numFmtId="0" fontId="87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1" fillId="0" borderId="0" xfId="0" applyFont="1"/>
    <xf numFmtId="0" fontId="41" fillId="0" borderId="0" xfId="0" applyFont="1" applyAlignment="1">
      <alignment horizontal="center"/>
    </xf>
    <xf numFmtId="0" fontId="86" fillId="0" borderId="40" xfId="0" applyFont="1" applyBorder="1" applyAlignment="1">
      <alignment horizontal="center" vertical="center" wrapText="1"/>
    </xf>
    <xf numFmtId="0" fontId="86" fillId="0" borderId="38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89" fillId="0" borderId="0" xfId="0" applyFont="1" applyAlignment="1">
      <alignment horizontal="left" vertical="center"/>
    </xf>
    <xf numFmtId="0" fontId="86" fillId="0" borderId="0" xfId="0" applyFont="1" applyAlignment="1">
      <alignment horizontal="center" vertical="center" wrapText="1"/>
    </xf>
    <xf numFmtId="0" fontId="41" fillId="30" borderId="0" xfId="52" applyFont="1" applyFill="1" applyAlignment="1">
      <alignment horizontal="left"/>
    </xf>
    <xf numFmtId="2" fontId="41" fillId="30" borderId="0" xfId="38" applyNumberFormat="1" applyFont="1" applyFill="1" applyAlignment="1">
      <alignment horizontal="left"/>
    </xf>
    <xf numFmtId="2" fontId="41" fillId="30" borderId="0" xfId="38" applyNumberFormat="1" applyFont="1" applyFill="1" applyAlignment="1">
      <alignment horizontal="center"/>
    </xf>
    <xf numFmtId="0" fontId="41" fillId="0" borderId="5" xfId="38" applyFont="1" applyBorder="1" applyProtection="1">
      <protection locked="0"/>
    </xf>
    <xf numFmtId="0" fontId="41" fillId="0" borderId="5" xfId="52" applyFont="1" applyBorder="1" applyAlignment="1" applyProtection="1">
      <alignment horizontal="left"/>
      <protection locked="0"/>
    </xf>
    <xf numFmtId="2" fontId="41" fillId="0" borderId="9" xfId="38" applyNumberFormat="1" applyFont="1" applyBorder="1" applyAlignment="1" applyProtection="1">
      <alignment horizontal="center"/>
      <protection locked="0"/>
    </xf>
    <xf numFmtId="0" fontId="41" fillId="30" borderId="5" xfId="38" applyFont="1" applyFill="1" applyBorder="1"/>
    <xf numFmtId="0" fontId="18" fillId="30" borderId="18" xfId="0" applyFont="1" applyFill="1" applyBorder="1" applyAlignment="1">
      <alignment horizontal="center" vertical="center" wrapText="1"/>
    </xf>
    <xf numFmtId="0" fontId="18" fillId="30" borderId="17" xfId="0" applyFont="1" applyFill="1" applyBorder="1" applyAlignment="1">
      <alignment horizontal="center" vertical="center" wrapText="1"/>
    </xf>
    <xf numFmtId="0" fontId="18" fillId="30" borderId="22" xfId="0" applyFont="1" applyFill="1" applyBorder="1" applyAlignment="1">
      <alignment horizontal="center" vertical="center" wrapText="1"/>
    </xf>
    <xf numFmtId="0" fontId="11" fillId="30" borderId="5" xfId="0" applyFont="1" applyFill="1" applyBorder="1" applyAlignment="1" applyProtection="1">
      <alignment horizontal="center"/>
      <protection locked="0"/>
    </xf>
    <xf numFmtId="0" fontId="11" fillId="0" borderId="0" xfId="1" applyFont="1" applyAlignment="1">
      <alignment horizontal="center" vertical="center"/>
    </xf>
    <xf numFmtId="0" fontId="11" fillId="30" borderId="0" xfId="1" applyFont="1" applyFill="1" applyAlignment="1">
      <alignment horizontal="center"/>
    </xf>
    <xf numFmtId="0" fontId="57" fillId="30" borderId="0" xfId="1" applyFont="1" applyFill="1" applyAlignment="1">
      <alignment horizontal="center"/>
    </xf>
    <xf numFmtId="1" fontId="41" fillId="0" borderId="9" xfId="38" applyNumberFormat="1" applyFont="1" applyBorder="1" applyAlignment="1" applyProtection="1">
      <alignment horizontal="center"/>
      <protection locked="0"/>
    </xf>
    <xf numFmtId="0" fontId="88" fillId="0" borderId="0" xfId="0" applyFont="1" applyAlignment="1">
      <alignment vertical="top"/>
    </xf>
    <xf numFmtId="49" fontId="41" fillId="0" borderId="41" xfId="0" applyNumberFormat="1" applyFont="1" applyBorder="1" applyAlignment="1">
      <alignment vertical="center"/>
    </xf>
    <xf numFmtId="49" fontId="41" fillId="0" borderId="37" xfId="0" applyNumberFormat="1" applyFont="1" applyBorder="1"/>
    <xf numFmtId="49" fontId="41" fillId="0" borderId="0" xfId="0" applyNumberFormat="1" applyFont="1" applyAlignment="1">
      <alignment vertical="center"/>
    </xf>
    <xf numFmtId="49" fontId="41" fillId="0" borderId="37" xfId="0" applyNumberFormat="1" applyFont="1" applyBorder="1" applyAlignment="1">
      <alignment vertical="center"/>
    </xf>
    <xf numFmtId="49" fontId="41" fillId="0" borderId="44" xfId="0" applyNumberFormat="1" applyFont="1" applyBorder="1" applyAlignment="1">
      <alignment vertical="center"/>
    </xf>
    <xf numFmtId="49" fontId="86" fillId="0" borderId="39" xfId="0" applyNumberFormat="1" applyFont="1" applyBorder="1" applyAlignment="1">
      <alignment vertical="center"/>
    </xf>
    <xf numFmtId="49" fontId="86" fillId="0" borderId="0" xfId="0" applyNumberFormat="1" applyFont="1" applyAlignment="1">
      <alignment vertical="center"/>
    </xf>
    <xf numFmtId="49" fontId="86" fillId="0" borderId="43" xfId="0" applyNumberFormat="1" applyFont="1" applyBorder="1" applyAlignment="1">
      <alignment vertical="center"/>
    </xf>
    <xf numFmtId="49" fontId="41" fillId="0" borderId="44" xfId="0" applyNumberFormat="1" applyFont="1" applyBorder="1" applyAlignment="1">
      <alignment vertical="center" wrapText="1"/>
    </xf>
    <xf numFmtId="49" fontId="41" fillId="0" borderId="0" xfId="0" applyNumberFormat="1" applyFont="1" applyAlignment="1">
      <alignment vertical="center" wrapText="1"/>
    </xf>
    <xf numFmtId="49" fontId="41" fillId="0" borderId="37" xfId="0" applyNumberFormat="1" applyFont="1" applyBorder="1" applyAlignment="1">
      <alignment vertical="center" wrapText="1"/>
    </xf>
    <xf numFmtId="49" fontId="86" fillId="0" borderId="43" xfId="0" applyNumberFormat="1" applyFont="1" applyBorder="1"/>
    <xf numFmtId="49" fontId="41" fillId="0" borderId="38" xfId="0" applyNumberFormat="1" applyFont="1" applyBorder="1" applyAlignment="1">
      <alignment vertical="center" wrapText="1"/>
    </xf>
    <xf numFmtId="0" fontId="11" fillId="32" borderId="45" xfId="0" applyFont="1" applyFill="1" applyBorder="1" applyAlignment="1">
      <alignment vertical="center"/>
    </xf>
    <xf numFmtId="0" fontId="11" fillId="32" borderId="46" xfId="0" applyFont="1" applyFill="1" applyBorder="1" applyAlignment="1">
      <alignment vertical="center"/>
    </xf>
    <xf numFmtId="0" fontId="11" fillId="32" borderId="36" xfId="0" applyFont="1" applyFill="1" applyBorder="1" applyAlignment="1">
      <alignment vertical="center"/>
    </xf>
    <xf numFmtId="0" fontId="11" fillId="30" borderId="53" xfId="0" applyFont="1" applyFill="1" applyBorder="1" applyAlignment="1">
      <alignment horizontal="center"/>
    </xf>
    <xf numFmtId="0" fontId="19" fillId="30" borderId="54" xfId="0" applyFont="1" applyFill="1" applyBorder="1" applyAlignment="1">
      <alignment horizontal="center" vertical="top" wrapText="1"/>
    </xf>
    <xf numFmtId="0" fontId="18" fillId="30" borderId="55" xfId="0" applyFont="1" applyFill="1" applyBorder="1" applyAlignment="1">
      <alignment horizontal="center" vertical="center" wrapText="1"/>
    </xf>
    <xf numFmtId="0" fontId="90" fillId="0" borderId="0" xfId="0" applyFont="1" applyAlignment="1">
      <alignment horizontal="left"/>
    </xf>
    <xf numFmtId="0" fontId="11" fillId="30" borderId="8" xfId="0" applyFont="1" applyFill="1" applyBorder="1" applyAlignment="1">
      <alignment horizontal="center"/>
    </xf>
    <xf numFmtId="0" fontId="11" fillId="30" borderId="17" xfId="0" applyFont="1" applyFill="1" applyBorder="1" applyAlignment="1">
      <alignment horizontal="center"/>
    </xf>
    <xf numFmtId="0" fontId="49" fillId="29" borderId="5" xfId="63" applyFont="1" applyFill="1" applyBorder="1" applyAlignment="1">
      <alignment horizontal="left" vertical="center" wrapText="1"/>
    </xf>
    <xf numFmtId="0" fontId="69" fillId="29" borderId="5" xfId="63" applyFont="1" applyFill="1" applyBorder="1" applyAlignment="1">
      <alignment horizontal="left" vertical="center" wrapText="1"/>
    </xf>
    <xf numFmtId="0" fontId="49" fillId="29" borderId="9" xfId="63" applyFont="1" applyFill="1" applyBorder="1" applyAlignment="1" applyProtection="1">
      <alignment horizontal="center" vertical="center" wrapText="1"/>
      <protection locked="0"/>
    </xf>
    <xf numFmtId="0" fontId="50" fillId="29" borderId="0" xfId="63" applyFont="1" applyFill="1" applyAlignment="1">
      <alignment horizontal="center" vertical="center"/>
    </xf>
    <xf numFmtId="0" fontId="49" fillId="29" borderId="0" xfId="63" applyFont="1" applyFill="1" applyAlignment="1">
      <alignment horizontal="center" vertical="center"/>
    </xf>
    <xf numFmtId="191" fontId="49" fillId="29" borderId="0" xfId="63" applyNumberFormat="1" applyFont="1" applyFill="1" applyAlignment="1">
      <alignment horizontal="center" vertical="center"/>
    </xf>
    <xf numFmtId="0" fontId="64" fillId="29" borderId="0" xfId="63" applyFont="1" applyFill="1" applyAlignment="1">
      <alignment horizontal="center" vertical="center"/>
    </xf>
    <xf numFmtId="0" fontId="74" fillId="29" borderId="0" xfId="61" applyFont="1" applyFill="1"/>
    <xf numFmtId="0" fontId="74" fillId="29" borderId="0" xfId="61" applyFont="1" applyFill="1" applyAlignment="1">
      <alignment vertical="top"/>
    </xf>
    <xf numFmtId="0" fontId="49" fillId="30" borderId="57" xfId="63" applyFont="1" applyFill="1" applyBorder="1" applyAlignment="1">
      <alignment horizontal="left" vertical="center" wrapText="1"/>
    </xf>
    <xf numFmtId="0" fontId="69" fillId="30" borderId="57" xfId="63" applyFont="1" applyFill="1" applyBorder="1" applyAlignment="1">
      <alignment horizontal="left" vertical="center" wrapText="1"/>
    </xf>
    <xf numFmtId="0" fontId="68" fillId="0" borderId="57" xfId="63" applyFont="1" applyBorder="1" applyAlignment="1">
      <alignment horizontal="center" vertical="center" wrapText="1"/>
    </xf>
    <xf numFmtId="0" fontId="49" fillId="0" borderId="57" xfId="63" applyFont="1" applyBorder="1" applyAlignment="1" applyProtection="1">
      <alignment horizontal="center" vertical="center" wrapText="1"/>
      <protection locked="0"/>
    </xf>
    <xf numFmtId="43" fontId="49" fillId="30" borderId="57" xfId="60" applyFont="1" applyFill="1" applyBorder="1" applyAlignment="1">
      <alignment horizontal="center" vertical="center"/>
    </xf>
    <xf numFmtId="43" fontId="50" fillId="31" borderId="57" xfId="60" applyFont="1" applyFill="1" applyBorder="1" applyAlignment="1">
      <alignment horizontal="center" vertical="center"/>
    </xf>
    <xf numFmtId="0" fontId="50" fillId="30" borderId="57" xfId="63" applyFont="1" applyFill="1" applyBorder="1" applyAlignment="1" applyProtection="1">
      <alignment horizontal="center" vertical="center"/>
      <protection locked="0"/>
    </xf>
    <xf numFmtId="43" fontId="50" fillId="30" borderId="57" xfId="60" applyFont="1" applyFill="1" applyBorder="1" applyAlignment="1" applyProtection="1">
      <alignment horizontal="center" vertical="center"/>
      <protection locked="0"/>
    </xf>
    <xf numFmtId="0" fontId="19" fillId="30" borderId="57" xfId="63" applyFont="1" applyFill="1" applyBorder="1" applyAlignment="1" applyProtection="1">
      <alignment horizontal="center" vertical="center"/>
      <protection locked="0"/>
    </xf>
    <xf numFmtId="43" fontId="69" fillId="30" borderId="57" xfId="60" applyFont="1" applyFill="1" applyBorder="1" applyAlignment="1" applyProtection="1">
      <alignment horizontal="center" vertical="center"/>
      <protection locked="0"/>
    </xf>
    <xf numFmtId="0" fontId="69" fillId="30" borderId="57" xfId="63" applyFont="1" applyFill="1" applyBorder="1" applyAlignment="1" applyProtection="1">
      <alignment horizontal="center" vertical="center"/>
      <protection locked="0"/>
    </xf>
    <xf numFmtId="2" fontId="69" fillId="30" borderId="57" xfId="63" applyNumberFormat="1" applyFont="1" applyFill="1" applyBorder="1" applyAlignment="1" applyProtection="1">
      <alignment horizontal="center" vertical="center"/>
      <protection locked="0"/>
    </xf>
    <xf numFmtId="190" fontId="50" fillId="30" borderId="57" xfId="63" applyNumberFormat="1" applyFont="1" applyFill="1" applyBorder="1" applyAlignment="1" applyProtection="1">
      <alignment horizontal="center" vertical="center"/>
      <protection locked="0"/>
    </xf>
    <xf numFmtId="0" fontId="50" fillId="0" borderId="58" xfId="63" applyFont="1" applyBorder="1" applyAlignment="1">
      <alignment horizontal="center" vertical="center"/>
    </xf>
    <xf numFmtId="0" fontId="50" fillId="0" borderId="43" xfId="63" applyFont="1" applyBorder="1" applyAlignment="1">
      <alignment horizontal="center" vertical="center"/>
    </xf>
    <xf numFmtId="0" fontId="50" fillId="0" borderId="40" xfId="63" applyFont="1" applyBorder="1" applyAlignment="1">
      <alignment horizontal="center" vertical="center"/>
    </xf>
    <xf numFmtId="0" fontId="49" fillId="31" borderId="60" xfId="64" applyNumberFormat="1" applyFont="1" applyFill="1" applyBorder="1" applyAlignment="1" applyProtection="1">
      <alignment horizontal="center" vertical="center"/>
      <protection locked="0"/>
    </xf>
    <xf numFmtId="0" fontId="50" fillId="0" borderId="42" xfId="63" applyFont="1" applyBorder="1" applyAlignment="1">
      <alignment horizontal="center" vertical="center"/>
    </xf>
    <xf numFmtId="0" fontId="49" fillId="30" borderId="61" xfId="63" applyFont="1" applyFill="1" applyBorder="1" applyAlignment="1">
      <alignment horizontal="left" vertical="center" wrapText="1"/>
    </xf>
    <xf numFmtId="0" fontId="69" fillId="30" borderId="61" xfId="63" applyFont="1" applyFill="1" applyBorder="1" applyAlignment="1">
      <alignment horizontal="left" vertical="center" wrapText="1"/>
    </xf>
    <xf numFmtId="0" fontId="68" fillId="0" borderId="61" xfId="63" applyFont="1" applyBorder="1" applyAlignment="1">
      <alignment horizontal="center" vertical="center" wrapText="1"/>
    </xf>
    <xf numFmtId="0" fontId="49" fillId="0" borderId="62" xfId="63" applyFont="1" applyBorder="1" applyAlignment="1" applyProtection="1">
      <alignment horizontal="center" vertical="center" wrapText="1"/>
      <protection locked="0"/>
    </xf>
    <xf numFmtId="43" fontId="49" fillId="30" borderId="61" xfId="60" applyFont="1" applyFill="1" applyBorder="1" applyAlignment="1">
      <alignment horizontal="center" vertical="center"/>
    </xf>
    <xf numFmtId="43" fontId="50" fillId="31" borderId="61" xfId="60" applyFont="1" applyFill="1" applyBorder="1" applyAlignment="1">
      <alignment horizontal="center" vertical="center"/>
    </xf>
    <xf numFmtId="0" fontId="50" fillId="30" borderId="61" xfId="63" applyFont="1" applyFill="1" applyBorder="1" applyAlignment="1" applyProtection="1">
      <alignment horizontal="center" vertical="center"/>
      <protection locked="0"/>
    </xf>
    <xf numFmtId="43" fontId="50" fillId="30" borderId="61" xfId="60" applyFont="1" applyFill="1" applyBorder="1" applyAlignment="1" applyProtection="1">
      <alignment horizontal="center" vertical="center"/>
      <protection locked="0"/>
    </xf>
    <xf numFmtId="0" fontId="19" fillId="30" borderId="61" xfId="63" applyFont="1" applyFill="1" applyBorder="1" applyAlignment="1" applyProtection="1">
      <alignment horizontal="center" vertical="center"/>
      <protection locked="0"/>
    </xf>
    <xf numFmtId="43" fontId="69" fillId="30" borderId="61" xfId="60" applyFont="1" applyFill="1" applyBorder="1" applyAlignment="1" applyProtection="1">
      <alignment horizontal="center" vertical="center"/>
      <protection locked="0"/>
    </xf>
    <xf numFmtId="0" fontId="69" fillId="30" borderId="61" xfId="63" applyFont="1" applyFill="1" applyBorder="1" applyAlignment="1" applyProtection="1">
      <alignment horizontal="center" vertical="center"/>
      <protection locked="0"/>
    </xf>
    <xf numFmtId="2" fontId="69" fillId="30" borderId="61" xfId="63" applyNumberFormat="1" applyFont="1" applyFill="1" applyBorder="1" applyAlignment="1" applyProtection="1">
      <alignment horizontal="center" vertical="center"/>
      <protection locked="0"/>
    </xf>
    <xf numFmtId="190" fontId="50" fillId="30" borderId="61" xfId="63" applyNumberFormat="1" applyFont="1" applyFill="1" applyBorder="1" applyAlignment="1" applyProtection="1">
      <alignment horizontal="center" vertical="center"/>
      <protection locked="0"/>
    </xf>
    <xf numFmtId="0" fontId="50" fillId="0" borderId="63" xfId="63" applyFont="1" applyBorder="1" applyAlignment="1">
      <alignment horizontal="center" vertical="center"/>
    </xf>
    <xf numFmtId="0" fontId="50" fillId="0" borderId="44" xfId="63" applyFont="1" applyBorder="1" applyAlignment="1">
      <alignment horizontal="center" vertical="center"/>
    </xf>
    <xf numFmtId="0" fontId="50" fillId="0" borderId="38" xfId="63" applyFont="1" applyBorder="1" applyAlignment="1">
      <alignment horizontal="center" vertical="center"/>
    </xf>
    <xf numFmtId="0" fontId="50" fillId="0" borderId="64" xfId="63" applyFont="1" applyBorder="1" applyAlignment="1">
      <alignment horizontal="center" vertical="center"/>
    </xf>
    <xf numFmtId="190" fontId="50" fillId="30" borderId="8" xfId="63" applyNumberFormat="1" applyFont="1" applyFill="1" applyBorder="1" applyAlignment="1" applyProtection="1">
      <alignment horizontal="center" vertical="center"/>
      <protection locked="0"/>
    </xf>
    <xf numFmtId="0" fontId="49" fillId="30" borderId="8" xfId="63" applyFont="1" applyFill="1" applyBorder="1" applyAlignment="1">
      <alignment horizontal="left" vertical="center" wrapText="1"/>
    </xf>
    <xf numFmtId="0" fontId="69" fillId="30" borderId="8" xfId="63" applyFont="1" applyFill="1" applyBorder="1" applyAlignment="1">
      <alignment horizontal="left" vertical="center" wrapText="1"/>
    </xf>
    <xf numFmtId="0" fontId="68" fillId="0" borderId="8" xfId="63" applyFont="1" applyBorder="1" applyAlignment="1">
      <alignment horizontal="center" vertical="center" wrapText="1"/>
    </xf>
    <xf numFmtId="0" fontId="49" fillId="0" borderId="17" xfId="63" applyFont="1" applyBorder="1" applyAlignment="1" applyProtection="1">
      <alignment horizontal="center" vertical="center" wrapText="1"/>
      <protection locked="0"/>
    </xf>
    <xf numFmtId="43" fontId="49" fillId="30" borderId="8" xfId="60" applyFont="1" applyFill="1" applyBorder="1" applyAlignment="1">
      <alignment horizontal="center" vertical="center"/>
    </xf>
    <xf numFmtId="43" fontId="50" fillId="31" borderId="8" xfId="60" applyFont="1" applyFill="1" applyBorder="1" applyAlignment="1">
      <alignment horizontal="center" vertical="center"/>
    </xf>
    <xf numFmtId="0" fontId="50" fillId="30" borderId="8" xfId="63" applyFont="1" applyFill="1" applyBorder="1" applyAlignment="1" applyProtection="1">
      <alignment horizontal="center" vertical="center"/>
      <protection locked="0"/>
    </xf>
    <xf numFmtId="43" fontId="50" fillId="30" borderId="8" xfId="60" applyFont="1" applyFill="1" applyBorder="1" applyAlignment="1" applyProtection="1">
      <alignment horizontal="center" vertical="center"/>
      <protection locked="0"/>
    </xf>
    <xf numFmtId="0" fontId="19" fillId="30" borderId="8" xfId="63" applyFont="1" applyFill="1" applyBorder="1" applyAlignment="1" applyProtection="1">
      <alignment horizontal="center" vertical="center"/>
      <protection locked="0"/>
    </xf>
    <xf numFmtId="43" fontId="69" fillId="30" borderId="8" xfId="60" applyFont="1" applyFill="1" applyBorder="1" applyAlignment="1" applyProtection="1">
      <alignment horizontal="center" vertical="center"/>
      <protection locked="0"/>
    </xf>
    <xf numFmtId="0" fontId="69" fillId="30" borderId="8" xfId="63" applyFont="1" applyFill="1" applyBorder="1" applyAlignment="1" applyProtection="1">
      <alignment horizontal="center" vertical="center"/>
      <protection locked="0"/>
    </xf>
    <xf numFmtId="2" fontId="69" fillId="30" borderId="8" xfId="63" applyNumberFormat="1" applyFont="1" applyFill="1" applyBorder="1" applyAlignment="1" applyProtection="1">
      <alignment horizontal="center" vertical="center"/>
      <protection locked="0"/>
    </xf>
    <xf numFmtId="0" fontId="49" fillId="29" borderId="57" xfId="63" applyFont="1" applyFill="1" applyBorder="1" applyAlignment="1">
      <alignment horizontal="left" vertical="center" wrapText="1"/>
    </xf>
    <xf numFmtId="0" fontId="69" fillId="29" borderId="57" xfId="63" applyFont="1" applyFill="1" applyBorder="1" applyAlignment="1">
      <alignment horizontal="left" vertical="center" wrapText="1"/>
    </xf>
    <xf numFmtId="0" fontId="49" fillId="29" borderId="57" xfId="63" applyFont="1" applyFill="1" applyBorder="1" applyAlignment="1" applyProtection="1">
      <alignment horizontal="center" vertical="center" wrapText="1"/>
      <protection locked="0"/>
    </xf>
    <xf numFmtId="0" fontId="49" fillId="29" borderId="61" xfId="63" applyFont="1" applyFill="1" applyBorder="1" applyAlignment="1">
      <alignment horizontal="left" vertical="center" wrapText="1"/>
    </xf>
    <xf numFmtId="0" fontId="69" fillId="29" borderId="61" xfId="63" applyFont="1" applyFill="1" applyBorder="1" applyAlignment="1">
      <alignment horizontal="left" vertical="center" wrapText="1"/>
    </xf>
    <xf numFmtId="0" fontId="49" fillId="29" borderId="62" xfId="63" applyFont="1" applyFill="1" applyBorder="1" applyAlignment="1" applyProtection="1">
      <alignment horizontal="center" vertical="center" wrapText="1"/>
      <protection locked="0"/>
    </xf>
    <xf numFmtId="0" fontId="0" fillId="0" borderId="17" xfId="0" applyBorder="1"/>
    <xf numFmtId="0" fontId="88" fillId="0" borderId="0" xfId="0" applyFont="1" applyAlignment="1">
      <alignment horizontal="left" vertical="center"/>
    </xf>
    <xf numFmtId="0" fontId="8" fillId="0" borderId="38" xfId="0" applyFont="1" applyBorder="1" applyAlignment="1">
      <alignment vertical="center" wrapText="1"/>
    </xf>
    <xf numFmtId="0" fontId="8" fillId="0" borderId="42" xfId="0" applyFont="1" applyBorder="1" applyAlignment="1">
      <alignment vertical="center" wrapText="1"/>
    </xf>
    <xf numFmtId="0" fontId="11" fillId="0" borderId="42" xfId="0" applyFont="1" applyBorder="1" applyAlignment="1">
      <alignment vertical="center" wrapText="1"/>
    </xf>
    <xf numFmtId="0" fontId="11" fillId="0" borderId="38" xfId="0" applyFont="1" applyBorder="1" applyAlignment="1">
      <alignment horizontal="justify" vertical="center" wrapText="1"/>
    </xf>
    <xf numFmtId="0" fontId="11" fillId="0" borderId="42" xfId="0" applyFont="1" applyBorder="1" applyAlignment="1">
      <alignment horizontal="justify" vertical="center" wrapText="1"/>
    </xf>
    <xf numFmtId="49" fontId="8" fillId="0" borderId="42" xfId="0" applyNumberFormat="1" applyFont="1" applyBorder="1" applyAlignment="1">
      <alignment vertical="center" wrapText="1"/>
    </xf>
    <xf numFmtId="49" fontId="11" fillId="0" borderId="42" xfId="0" applyNumberFormat="1" applyFont="1" applyBorder="1" applyAlignment="1">
      <alignment vertical="center" wrapText="1"/>
    </xf>
    <xf numFmtId="49" fontId="11" fillId="0" borderId="38" xfId="0" applyNumberFormat="1" applyFont="1" applyBorder="1" applyAlignment="1">
      <alignment vertical="center" wrapText="1"/>
    </xf>
    <xf numFmtId="49" fontId="8" fillId="0" borderId="42" xfId="0" applyNumberFormat="1" applyFont="1" applyBorder="1" applyAlignment="1">
      <alignment horizontal="justify" vertical="center" wrapText="1"/>
    </xf>
    <xf numFmtId="49" fontId="8" fillId="0" borderId="40" xfId="0" applyNumberFormat="1" applyFont="1" applyBorder="1" applyAlignment="1">
      <alignment vertical="center" wrapText="1"/>
    </xf>
    <xf numFmtId="49" fontId="11" fillId="0" borderId="38" xfId="0" applyNumberFormat="1" applyFont="1" applyBorder="1" applyAlignment="1">
      <alignment horizontal="justify" vertical="center" wrapText="1"/>
    </xf>
    <xf numFmtId="49" fontId="11" fillId="0" borderId="42" xfId="0" applyNumberFormat="1" applyFont="1" applyBorder="1" applyAlignment="1">
      <alignment horizontal="justify" vertical="center" wrapText="1"/>
    </xf>
    <xf numFmtId="0" fontId="86" fillId="0" borderId="38" xfId="0" applyFont="1" applyBorder="1" applyAlignment="1" applyProtection="1">
      <alignment horizontal="center" vertical="center" wrapText="1"/>
      <protection locked="0"/>
    </xf>
    <xf numFmtId="0" fontId="19" fillId="31" borderId="5" xfId="0" applyFont="1" applyFill="1" applyBorder="1" applyAlignment="1" applyProtection="1">
      <alignment horizontal="center" vertical="top"/>
      <protection locked="0"/>
    </xf>
    <xf numFmtId="0" fontId="19" fillId="31" borderId="5" xfId="0" applyFont="1" applyFill="1" applyBorder="1" applyAlignment="1" applyProtection="1">
      <alignment horizontal="left" vertical="center" wrapText="1"/>
      <protection locked="0"/>
    </xf>
    <xf numFmtId="0" fontId="50" fillId="31" borderId="5" xfId="0" applyFont="1" applyFill="1" applyBorder="1" applyAlignment="1" applyProtection="1">
      <alignment horizontal="left" vertical="center" shrinkToFit="1"/>
      <protection locked="0"/>
    </xf>
    <xf numFmtId="0" fontId="50" fillId="31" borderId="5" xfId="0" applyFont="1" applyFill="1" applyBorder="1" applyAlignment="1" applyProtection="1">
      <alignment horizontal="left" vertical="center"/>
      <protection locked="0"/>
    </xf>
    <xf numFmtId="0" fontId="50" fillId="31" borderId="5" xfId="0" applyFont="1" applyFill="1" applyBorder="1" applyAlignment="1" applyProtection="1">
      <alignment horizontal="left" vertical="center" wrapText="1"/>
      <protection locked="0"/>
    </xf>
    <xf numFmtId="0" fontId="19" fillId="35" borderId="5" xfId="0" applyFont="1" applyFill="1" applyBorder="1" applyAlignment="1" applyProtection="1">
      <alignment horizontal="center" vertical="top"/>
      <protection locked="0"/>
    </xf>
    <xf numFmtId="0" fontId="50" fillId="35" borderId="5" xfId="0" applyFont="1" applyFill="1" applyBorder="1" applyAlignment="1" applyProtection="1">
      <alignment horizontal="left" vertical="center" wrapText="1"/>
      <protection locked="0"/>
    </xf>
    <xf numFmtId="0" fontId="50" fillId="35" borderId="5" xfId="0" applyFont="1" applyFill="1" applyBorder="1" applyAlignment="1" applyProtection="1">
      <alignment horizontal="left" vertical="center" shrinkToFit="1"/>
      <protection locked="0"/>
    </xf>
    <xf numFmtId="0" fontId="19" fillId="35" borderId="5" xfId="0" applyFont="1" applyFill="1" applyBorder="1" applyAlignment="1" applyProtection="1">
      <alignment horizontal="left" vertical="center" wrapText="1"/>
      <protection locked="0"/>
    </xf>
    <xf numFmtId="0" fontId="50" fillId="35" borderId="5" xfId="0" applyFont="1" applyFill="1" applyBorder="1" applyAlignment="1" applyProtection="1">
      <alignment horizontal="left" vertical="center"/>
      <protection locked="0"/>
    </xf>
    <xf numFmtId="0" fontId="19" fillId="36" borderId="5" xfId="0" applyFont="1" applyFill="1" applyBorder="1" applyAlignment="1" applyProtection="1">
      <alignment horizontal="center" vertical="top"/>
      <protection locked="0"/>
    </xf>
    <xf numFmtId="0" fontId="50" fillId="36" borderId="5" xfId="0" applyFont="1" applyFill="1" applyBorder="1" applyAlignment="1" applyProtection="1">
      <alignment horizontal="left" vertical="center" wrapText="1"/>
      <protection locked="0"/>
    </xf>
    <xf numFmtId="0" fontId="50" fillId="36" borderId="5" xfId="0" applyFont="1" applyFill="1" applyBorder="1" applyAlignment="1" applyProtection="1">
      <alignment horizontal="left" vertical="center" shrinkToFit="1"/>
      <protection locked="0"/>
    </xf>
    <xf numFmtId="0" fontId="19" fillId="30" borderId="5" xfId="0" applyFont="1" applyFill="1" applyBorder="1" applyAlignment="1" applyProtection="1">
      <alignment horizontal="left" vertical="center" wrapText="1"/>
      <protection locked="0"/>
    </xf>
    <xf numFmtId="0" fontId="67" fillId="30" borderId="5" xfId="0" applyFont="1" applyFill="1" applyBorder="1" applyAlignment="1" applyProtection="1">
      <alignment horizontal="left" vertical="center" shrinkToFit="1"/>
      <protection locked="0"/>
    </xf>
    <xf numFmtId="0" fontId="50" fillId="30" borderId="5" xfId="0" applyFont="1" applyFill="1" applyBorder="1" applyAlignment="1" applyProtection="1">
      <alignment horizontal="left" vertical="center"/>
      <protection locked="0"/>
    </xf>
    <xf numFmtId="0" fontId="19" fillId="36" borderId="5" xfId="0" applyFont="1" applyFill="1" applyBorder="1" applyAlignment="1" applyProtection="1">
      <alignment horizontal="left" vertical="center" wrapText="1"/>
      <protection locked="0"/>
    </xf>
    <xf numFmtId="0" fontId="91" fillId="30" borderId="5" xfId="0" applyFont="1" applyFill="1" applyBorder="1" applyAlignment="1" applyProtection="1">
      <alignment horizontal="left" vertical="center" shrinkToFit="1"/>
      <protection locked="0"/>
    </xf>
    <xf numFmtId="0" fontId="19" fillId="30" borderId="5" xfId="0" applyFont="1" applyFill="1" applyBorder="1" applyAlignment="1" applyProtection="1">
      <alignment horizontal="left" vertical="center"/>
      <protection locked="0"/>
    </xf>
    <xf numFmtId="0" fontId="19" fillId="33" borderId="5" xfId="0" applyFont="1" applyFill="1" applyBorder="1" applyAlignment="1" applyProtection="1">
      <alignment horizontal="center" vertical="top"/>
      <protection locked="0"/>
    </xf>
    <xf numFmtId="0" fontId="50" fillId="33" borderId="5" xfId="0" applyFont="1" applyFill="1" applyBorder="1" applyAlignment="1" applyProtection="1">
      <alignment horizontal="left" vertical="center" wrapText="1"/>
      <protection locked="0"/>
    </xf>
    <xf numFmtId="0" fontId="67" fillId="33" borderId="5" xfId="0" applyFont="1" applyFill="1" applyBorder="1" applyAlignment="1" applyProtection="1">
      <alignment horizontal="left" vertical="center" shrinkToFit="1"/>
      <protection locked="0"/>
    </xf>
    <xf numFmtId="0" fontId="19" fillId="33" borderId="5" xfId="0" applyFont="1" applyFill="1" applyBorder="1" applyAlignment="1" applyProtection="1">
      <alignment horizontal="left" vertical="center" wrapText="1"/>
      <protection locked="0"/>
    </xf>
    <xf numFmtId="0" fontId="50" fillId="33" borderId="5" xfId="0" applyFont="1" applyFill="1" applyBorder="1" applyAlignment="1" applyProtection="1">
      <alignment horizontal="left" vertical="center" shrinkToFit="1"/>
      <protection locked="0"/>
    </xf>
    <xf numFmtId="0" fontId="50" fillId="33" borderId="5" xfId="0" applyFont="1" applyFill="1" applyBorder="1" applyAlignment="1" applyProtection="1">
      <alignment horizontal="left" vertical="center"/>
      <protection locked="0"/>
    </xf>
    <xf numFmtId="0" fontId="19" fillId="33" borderId="5" xfId="0" applyFont="1" applyFill="1" applyBorder="1" applyAlignment="1" applyProtection="1">
      <alignment horizontal="left" vertical="center" shrinkToFit="1"/>
      <protection locked="0"/>
    </xf>
    <xf numFmtId="0" fontId="19" fillId="33" borderId="5" xfId="0" applyFont="1" applyFill="1" applyBorder="1" applyAlignment="1" applyProtection="1">
      <alignment horizontal="left" vertical="center"/>
      <protection locked="0"/>
    </xf>
    <xf numFmtId="0" fontId="19" fillId="32" borderId="5" xfId="0" applyFont="1" applyFill="1" applyBorder="1" applyAlignment="1" applyProtection="1">
      <alignment horizontal="center" vertical="top"/>
      <protection locked="0"/>
    </xf>
    <xf numFmtId="0" fontId="19" fillId="32" borderId="5" xfId="0" applyFont="1" applyFill="1" applyBorder="1" applyAlignment="1" applyProtection="1">
      <alignment horizontal="left" vertical="center" wrapText="1"/>
      <protection locked="0"/>
    </xf>
    <xf numFmtId="0" fontId="50" fillId="32" borderId="5" xfId="0" applyFont="1" applyFill="1" applyBorder="1" applyAlignment="1" applyProtection="1">
      <alignment horizontal="left" vertical="center" shrinkToFit="1"/>
      <protection locked="0"/>
    </xf>
    <xf numFmtId="0" fontId="50" fillId="32" borderId="5" xfId="0" applyFont="1" applyFill="1" applyBorder="1" applyAlignment="1" applyProtection="1">
      <alignment horizontal="left" vertical="center" wrapText="1"/>
      <protection locked="0"/>
    </xf>
    <xf numFmtId="0" fontId="19" fillId="32" borderId="5" xfId="0" applyFont="1" applyFill="1" applyBorder="1" applyAlignment="1" applyProtection="1">
      <alignment horizontal="left" vertical="center" shrinkToFit="1"/>
      <protection locked="0"/>
    </xf>
    <xf numFmtId="0" fontId="11" fillId="0" borderId="8" xfId="0" applyFont="1" applyBorder="1" applyAlignment="1">
      <alignment vertical="center" wrapText="1"/>
    </xf>
    <xf numFmtId="0" fontId="19" fillId="0" borderId="5" xfId="0" applyFont="1" applyBorder="1" applyAlignment="1" applyProtection="1">
      <alignment wrapText="1"/>
      <protection locked="0"/>
    </xf>
    <xf numFmtId="0" fontId="66" fillId="0" borderId="5" xfId="0" applyFont="1" applyBorder="1" applyAlignment="1" applyProtection="1">
      <alignment wrapText="1"/>
      <protection locked="0"/>
    </xf>
    <xf numFmtId="0" fontId="19" fillId="31" borderId="5" xfId="0" applyFont="1" applyFill="1" applyBorder="1" applyAlignment="1">
      <alignment horizontal="center" vertical="top"/>
    </xf>
    <xf numFmtId="0" fontId="19" fillId="31" borderId="5" xfId="0" applyFont="1" applyFill="1" applyBorder="1" applyAlignment="1">
      <alignment horizontal="left" vertical="center" wrapText="1"/>
    </xf>
    <xf numFmtId="43" fontId="19" fillId="30" borderId="8" xfId="60" applyFont="1" applyFill="1" applyBorder="1" applyAlignment="1" applyProtection="1">
      <alignment horizontal="center" vertical="center" wrapText="1"/>
    </xf>
    <xf numFmtId="43" fontId="19" fillId="30" borderId="8" xfId="60" applyFont="1" applyFill="1" applyBorder="1" applyAlignment="1" applyProtection="1">
      <alignment vertical="center" wrapText="1"/>
    </xf>
    <xf numFmtId="43" fontId="19" fillId="0" borderId="5" xfId="60" applyFont="1" applyFill="1" applyBorder="1" applyAlignment="1" applyProtection="1">
      <alignment horizontal="left" vertical="center" wrapText="1"/>
      <protection locked="0"/>
    </xf>
    <xf numFmtId="43" fontId="50" fillId="0" borderId="5" xfId="60" applyFont="1" applyFill="1" applyBorder="1" applyAlignment="1" applyProtection="1">
      <alignment horizontal="left" vertical="center" wrapText="1"/>
      <protection locked="0"/>
    </xf>
    <xf numFmtId="0" fontId="68" fillId="0" borderId="56" xfId="63" applyFont="1" applyBorder="1" applyAlignment="1" applyProtection="1">
      <alignment horizontal="center" vertical="center" wrapText="1"/>
      <protection locked="0"/>
    </xf>
    <xf numFmtId="0" fontId="68" fillId="0" borderId="59" xfId="63" applyFont="1" applyBorder="1" applyAlignment="1" applyProtection="1">
      <alignment horizontal="center" vertical="center" wrapText="1"/>
      <protection locked="0"/>
    </xf>
    <xf numFmtId="0" fontId="68" fillId="0" borderId="53" xfId="63" applyFont="1" applyBorder="1" applyAlignment="1" applyProtection="1">
      <alignment horizontal="center" vertical="center" wrapText="1"/>
      <protection locked="0"/>
    </xf>
    <xf numFmtId="0" fontId="68" fillId="0" borderId="51" xfId="63" applyFont="1" applyBorder="1" applyAlignment="1" applyProtection="1">
      <alignment horizontal="center" vertical="center" wrapText="1"/>
      <protection locked="0"/>
    </xf>
    <xf numFmtId="0" fontId="68" fillId="29" borderId="56" xfId="63" applyFont="1" applyFill="1" applyBorder="1" applyAlignment="1" applyProtection="1">
      <alignment horizontal="center" vertical="center" wrapText="1"/>
      <protection locked="0"/>
    </xf>
    <xf numFmtId="0" fontId="68" fillId="29" borderId="59" xfId="63" applyFont="1" applyFill="1" applyBorder="1" applyAlignment="1" applyProtection="1">
      <alignment horizontal="center" vertical="center" wrapText="1"/>
      <protection locked="0"/>
    </xf>
    <xf numFmtId="0" fontId="68" fillId="29" borderId="53" xfId="63" applyFont="1" applyFill="1" applyBorder="1" applyAlignment="1" applyProtection="1">
      <alignment horizontal="center" vertical="center" wrapText="1"/>
      <protection locked="0"/>
    </xf>
    <xf numFmtId="0" fontId="50" fillId="29" borderId="66" xfId="63" applyFont="1" applyFill="1" applyBorder="1" applyAlignment="1">
      <alignment horizontal="center" vertical="center"/>
    </xf>
    <xf numFmtId="191" fontId="49" fillId="29" borderId="66" xfId="63" applyNumberFormat="1" applyFont="1" applyFill="1" applyBorder="1" applyAlignment="1">
      <alignment horizontal="center" vertical="center"/>
    </xf>
    <xf numFmtId="2" fontId="64" fillId="29" borderId="66" xfId="63" applyNumberFormat="1" applyFont="1" applyFill="1" applyBorder="1" applyAlignment="1">
      <alignment horizontal="center" vertical="center"/>
    </xf>
    <xf numFmtId="43" fontId="64" fillId="29" borderId="66" xfId="60" applyFont="1" applyFill="1" applyBorder="1" applyAlignment="1" applyProtection="1">
      <alignment horizontal="center" vertical="center"/>
    </xf>
    <xf numFmtId="43" fontId="50" fillId="29" borderId="66" xfId="60" applyFont="1" applyFill="1" applyBorder="1" applyAlignment="1" applyProtection="1">
      <alignment horizontal="center" vertical="center"/>
    </xf>
    <xf numFmtId="190" fontId="70" fillId="29" borderId="66" xfId="63" applyNumberFormat="1" applyFont="1" applyFill="1" applyBorder="1" applyAlignment="1">
      <alignment horizontal="center" vertical="center"/>
    </xf>
    <xf numFmtId="190" fontId="50" fillId="29" borderId="66" xfId="63" applyNumberFormat="1" applyFont="1" applyFill="1" applyBorder="1" applyAlignment="1">
      <alignment horizontal="center" vertical="center"/>
    </xf>
    <xf numFmtId="0" fontId="50" fillId="0" borderId="46" xfId="63" applyFont="1" applyBorder="1" applyAlignment="1">
      <alignment horizontal="center" vertical="center"/>
    </xf>
    <xf numFmtId="0" fontId="50" fillId="0" borderId="36" xfId="63" applyFont="1" applyBorder="1" applyAlignment="1">
      <alignment horizontal="center" vertical="center"/>
    </xf>
    <xf numFmtId="43" fontId="49" fillId="30" borderId="57" xfId="60" applyFont="1" applyFill="1" applyBorder="1" applyAlignment="1" applyProtection="1">
      <alignment horizontal="center" vertical="center"/>
    </xf>
    <xf numFmtId="43" fontId="50" fillId="31" borderId="57" xfId="60" applyFont="1" applyFill="1" applyBorder="1" applyAlignment="1" applyProtection="1">
      <alignment horizontal="center" vertical="center"/>
    </xf>
    <xf numFmtId="0" fontId="50" fillId="30" borderId="57" xfId="63" applyFont="1" applyFill="1" applyBorder="1" applyAlignment="1">
      <alignment horizontal="center" vertical="center"/>
    </xf>
    <xf numFmtId="43" fontId="50" fillId="30" borderId="57" xfId="60" applyFont="1" applyFill="1" applyBorder="1" applyAlignment="1" applyProtection="1">
      <alignment horizontal="center" vertical="center"/>
    </xf>
    <xf numFmtId="0" fontId="19" fillId="30" borderId="57" xfId="63" applyFont="1" applyFill="1" applyBorder="1" applyAlignment="1">
      <alignment horizontal="center" vertical="center"/>
    </xf>
    <xf numFmtId="43" fontId="69" fillId="30" borderId="57" xfId="60" applyFont="1" applyFill="1" applyBorder="1" applyAlignment="1" applyProtection="1">
      <alignment horizontal="center" vertical="center"/>
    </xf>
    <xf numFmtId="0" fontId="69" fillId="30" borderId="57" xfId="63" applyFont="1" applyFill="1" applyBorder="1" applyAlignment="1">
      <alignment horizontal="center" vertical="center"/>
    </xf>
    <xf numFmtId="2" fontId="69" fillId="30" borderId="57" xfId="63" applyNumberFormat="1" applyFont="1" applyFill="1" applyBorder="1" applyAlignment="1">
      <alignment horizontal="center" vertical="center"/>
    </xf>
    <xf numFmtId="190" fontId="50" fillId="30" borderId="57" xfId="63" applyNumberFormat="1" applyFont="1" applyFill="1" applyBorder="1" applyAlignment="1">
      <alignment horizontal="center" vertical="center"/>
    </xf>
    <xf numFmtId="43" fontId="49" fillId="30" borderId="5" xfId="60" applyFont="1" applyFill="1" applyBorder="1" applyAlignment="1" applyProtection="1">
      <alignment horizontal="center" vertical="center"/>
    </xf>
    <xf numFmtId="43" fontId="50" fillId="31" borderId="5" xfId="60" applyFont="1" applyFill="1" applyBorder="1" applyAlignment="1" applyProtection="1">
      <alignment horizontal="center" vertical="center"/>
    </xf>
    <xf numFmtId="0" fontId="50" fillId="30" borderId="5" xfId="63" applyFont="1" applyFill="1" applyBorder="1" applyAlignment="1">
      <alignment horizontal="center" vertical="center"/>
    </xf>
    <xf numFmtId="43" fontId="50" fillId="30" borderId="5" xfId="60" applyFont="1" applyFill="1" applyBorder="1" applyAlignment="1" applyProtection="1">
      <alignment horizontal="center" vertical="center"/>
    </xf>
    <xf numFmtId="0" fontId="19" fillId="30" borderId="5" xfId="63" applyFont="1" applyFill="1" applyBorder="1" applyAlignment="1">
      <alignment horizontal="center" vertical="center"/>
    </xf>
    <xf numFmtId="43" fontId="69" fillId="30" borderId="5" xfId="60" applyFont="1" applyFill="1" applyBorder="1" applyAlignment="1" applyProtection="1">
      <alignment horizontal="center" vertical="center"/>
    </xf>
    <xf numFmtId="0" fontId="69" fillId="30" borderId="5" xfId="63" applyFont="1" applyFill="1" applyBorder="1" applyAlignment="1">
      <alignment horizontal="center" vertical="center"/>
    </xf>
    <xf numFmtId="2" fontId="69" fillId="30" borderId="5" xfId="63" applyNumberFormat="1" applyFont="1" applyFill="1" applyBorder="1" applyAlignment="1">
      <alignment horizontal="center" vertical="center"/>
    </xf>
    <xf numFmtId="190" fontId="50" fillId="30" borderId="5" xfId="63" applyNumberFormat="1" applyFont="1" applyFill="1" applyBorder="1" applyAlignment="1">
      <alignment horizontal="center" vertical="center"/>
    </xf>
    <xf numFmtId="189" fontId="49" fillId="31" borderId="5" xfId="64" applyFont="1" applyFill="1" applyBorder="1" applyAlignment="1" applyProtection="1">
      <alignment horizontal="center" vertical="center"/>
    </xf>
    <xf numFmtId="0" fontId="49" fillId="31" borderId="5" xfId="64" applyNumberFormat="1" applyFont="1" applyFill="1" applyBorder="1" applyAlignment="1" applyProtection="1">
      <alignment horizontal="center" vertical="center"/>
    </xf>
    <xf numFmtId="43" fontId="49" fillId="30" borderId="8" xfId="60" applyFont="1" applyFill="1" applyBorder="1" applyAlignment="1" applyProtection="1">
      <alignment horizontal="center" vertical="center"/>
    </xf>
    <xf numFmtId="43" fontId="50" fillId="31" borderId="8" xfId="60" applyFont="1" applyFill="1" applyBorder="1" applyAlignment="1" applyProtection="1">
      <alignment horizontal="center" vertical="center"/>
    </xf>
    <xf numFmtId="0" fontId="50" fillId="30" borderId="8" xfId="63" applyFont="1" applyFill="1" applyBorder="1" applyAlignment="1">
      <alignment horizontal="center" vertical="center"/>
    </xf>
    <xf numFmtId="43" fontId="50" fillId="30" borderId="8" xfId="60" applyFont="1" applyFill="1" applyBorder="1" applyAlignment="1" applyProtection="1">
      <alignment horizontal="center" vertical="center"/>
    </xf>
    <xf numFmtId="0" fontId="19" fillId="30" borderId="8" xfId="63" applyFont="1" applyFill="1" applyBorder="1" applyAlignment="1">
      <alignment horizontal="center" vertical="center"/>
    </xf>
    <xf numFmtId="43" fontId="69" fillId="30" borderId="8" xfId="60" applyFont="1" applyFill="1" applyBorder="1" applyAlignment="1" applyProtection="1">
      <alignment horizontal="center" vertical="center"/>
    </xf>
    <xf numFmtId="0" fontId="69" fillId="30" borderId="8" xfId="63" applyFont="1" applyFill="1" applyBorder="1" applyAlignment="1">
      <alignment horizontal="center" vertical="center"/>
    </xf>
    <xf numFmtId="2" fontId="69" fillId="30" borderId="8" xfId="63" applyNumberFormat="1" applyFont="1" applyFill="1" applyBorder="1" applyAlignment="1">
      <alignment horizontal="center" vertical="center"/>
    </xf>
    <xf numFmtId="190" fontId="50" fillId="30" borderId="8" xfId="63" applyNumberFormat="1" applyFont="1" applyFill="1" applyBorder="1" applyAlignment="1">
      <alignment horizontal="center" vertical="center"/>
    </xf>
    <xf numFmtId="43" fontId="50" fillId="29" borderId="57" xfId="60" applyFont="1" applyFill="1" applyBorder="1" applyAlignment="1" applyProtection="1">
      <alignment horizontal="center" vertical="center"/>
    </xf>
    <xf numFmtId="0" fontId="19" fillId="29" borderId="57" xfId="63" applyFont="1" applyFill="1" applyBorder="1" applyAlignment="1">
      <alignment horizontal="center" vertical="center"/>
    </xf>
    <xf numFmtId="43" fontId="69" fillId="29" borderId="57" xfId="60" applyFont="1" applyFill="1" applyBorder="1" applyAlignment="1" applyProtection="1">
      <alignment horizontal="center" vertical="center"/>
    </xf>
    <xf numFmtId="0" fontId="69" fillId="29" borderId="57" xfId="63" applyFont="1" applyFill="1" applyBorder="1" applyAlignment="1">
      <alignment horizontal="center" vertical="center"/>
    </xf>
    <xf numFmtId="2" fontId="69" fillId="29" borderId="57" xfId="63" applyNumberFormat="1" applyFont="1" applyFill="1" applyBorder="1" applyAlignment="1">
      <alignment horizontal="center" vertical="center"/>
    </xf>
    <xf numFmtId="190" fontId="50" fillId="29" borderId="57" xfId="63" applyNumberFormat="1" applyFont="1" applyFill="1" applyBorder="1" applyAlignment="1">
      <alignment horizontal="center" vertical="center"/>
    </xf>
    <xf numFmtId="43" fontId="50" fillId="29" borderId="5" xfId="60" applyFont="1" applyFill="1" applyBorder="1" applyAlignment="1" applyProtection="1">
      <alignment horizontal="center" vertical="center"/>
    </xf>
    <xf numFmtId="0" fontId="19" fillId="29" borderId="5" xfId="63" applyFont="1" applyFill="1" applyBorder="1" applyAlignment="1">
      <alignment horizontal="center" vertical="center"/>
    </xf>
    <xf numFmtId="43" fontId="69" fillId="29" borderId="5" xfId="60" applyFont="1" applyFill="1" applyBorder="1" applyAlignment="1" applyProtection="1">
      <alignment horizontal="center" vertical="center"/>
    </xf>
    <xf numFmtId="0" fontId="69" fillId="29" borderId="5" xfId="63" applyFont="1" applyFill="1" applyBorder="1" applyAlignment="1">
      <alignment horizontal="center" vertical="center"/>
    </xf>
    <xf numFmtId="2" fontId="69" fillId="29" borderId="5" xfId="63" applyNumberFormat="1" applyFont="1" applyFill="1" applyBorder="1" applyAlignment="1">
      <alignment horizontal="center" vertical="center"/>
    </xf>
    <xf numFmtId="190" fontId="50" fillId="29" borderId="5" xfId="63" applyNumberFormat="1" applyFont="1" applyFill="1" applyBorder="1" applyAlignment="1">
      <alignment horizontal="center" vertical="center"/>
    </xf>
    <xf numFmtId="43" fontId="49" fillId="30" borderId="61" xfId="60" applyFont="1" applyFill="1" applyBorder="1" applyAlignment="1" applyProtection="1">
      <alignment horizontal="center" vertical="center"/>
    </xf>
    <xf numFmtId="43" fontId="50" fillId="29" borderId="61" xfId="60" applyFont="1" applyFill="1" applyBorder="1" applyAlignment="1" applyProtection="1">
      <alignment horizontal="center" vertical="center"/>
    </xf>
    <xf numFmtId="0" fontId="50" fillId="30" borderId="61" xfId="63" applyFont="1" applyFill="1" applyBorder="1" applyAlignment="1">
      <alignment horizontal="center" vertical="center"/>
    </xf>
    <xf numFmtId="43" fontId="50" fillId="30" borderId="61" xfId="60" applyFont="1" applyFill="1" applyBorder="1" applyAlignment="1" applyProtection="1">
      <alignment horizontal="center" vertical="center"/>
    </xf>
    <xf numFmtId="0" fontId="19" fillId="29" borderId="61" xfId="63" applyFont="1" applyFill="1" applyBorder="1" applyAlignment="1">
      <alignment horizontal="center" vertical="center"/>
    </xf>
    <xf numFmtId="43" fontId="69" fillId="29" borderId="61" xfId="60" applyFont="1" applyFill="1" applyBorder="1" applyAlignment="1" applyProtection="1">
      <alignment horizontal="center" vertical="center"/>
    </xf>
    <xf numFmtId="0" fontId="69" fillId="29" borderId="61" xfId="63" applyFont="1" applyFill="1" applyBorder="1" applyAlignment="1">
      <alignment horizontal="center" vertical="center"/>
    </xf>
    <xf numFmtId="2" fontId="69" fillId="29" borderId="61" xfId="63" applyNumberFormat="1" applyFont="1" applyFill="1" applyBorder="1" applyAlignment="1">
      <alignment horizontal="center" vertical="center"/>
    </xf>
    <xf numFmtId="190" fontId="50" fillId="29" borderId="61" xfId="63" applyNumberFormat="1" applyFont="1" applyFill="1" applyBorder="1" applyAlignment="1">
      <alignment horizontal="center" vertical="center"/>
    </xf>
    <xf numFmtId="0" fontId="50" fillId="37" borderId="68" xfId="63" applyFont="1" applyFill="1" applyBorder="1" applyAlignment="1">
      <alignment horizontal="center" vertical="center"/>
    </xf>
    <xf numFmtId="0" fontId="50" fillId="37" borderId="69" xfId="63" applyFont="1" applyFill="1" applyBorder="1" applyAlignment="1">
      <alignment horizontal="center" vertical="center"/>
    </xf>
    <xf numFmtId="0" fontId="50" fillId="37" borderId="72" xfId="63" applyFont="1" applyFill="1" applyBorder="1" applyAlignment="1">
      <alignment horizontal="center" vertical="center"/>
    </xf>
    <xf numFmtId="0" fontId="68" fillId="37" borderId="61" xfId="63" applyFont="1" applyFill="1" applyBorder="1" applyAlignment="1">
      <alignment horizontal="center" vertical="center" wrapText="1"/>
    </xf>
    <xf numFmtId="0" fontId="49" fillId="37" borderId="62" xfId="63" applyFont="1" applyFill="1" applyBorder="1" applyAlignment="1">
      <alignment horizontal="center" vertical="center" wrapText="1"/>
    </xf>
    <xf numFmtId="49" fontId="54" fillId="37" borderId="62" xfId="61" applyNumberFormat="1" applyFont="1" applyFill="1" applyBorder="1" applyAlignment="1">
      <alignment horizontal="center" vertical="center"/>
    </xf>
    <xf numFmtId="0" fontId="68" fillId="37" borderId="62" xfId="63" applyFont="1" applyFill="1" applyBorder="1" applyAlignment="1">
      <alignment horizontal="center" vertical="center" wrapText="1"/>
    </xf>
    <xf numFmtId="0" fontId="68" fillId="37" borderId="61" xfId="63" applyFont="1" applyFill="1" applyBorder="1" applyAlignment="1">
      <alignment horizontal="center" vertical="center"/>
    </xf>
    <xf numFmtId="189" fontId="49" fillId="37" borderId="61" xfId="64" applyFont="1" applyFill="1" applyBorder="1" applyAlignment="1" applyProtection="1">
      <alignment horizontal="center" vertical="center"/>
    </xf>
    <xf numFmtId="189" fontId="49" fillId="37" borderId="55" xfId="64" applyFont="1" applyFill="1" applyBorder="1" applyAlignment="1" applyProtection="1">
      <alignment horizontal="center" vertical="center"/>
    </xf>
    <xf numFmtId="0" fontId="68" fillId="0" borderId="57" xfId="63" applyFont="1" applyBorder="1" applyAlignment="1" applyProtection="1">
      <alignment horizontal="center" vertical="center" wrapText="1"/>
      <protection locked="0"/>
    </xf>
    <xf numFmtId="0" fontId="68" fillId="0" borderId="5" xfId="63" applyFont="1" applyBorder="1" applyAlignment="1" applyProtection="1">
      <alignment horizontal="center" vertical="center" wrapText="1"/>
      <protection locked="0"/>
    </xf>
    <xf numFmtId="0" fontId="68" fillId="0" borderId="8" xfId="63" applyFont="1" applyBorder="1" applyAlignment="1" applyProtection="1">
      <alignment horizontal="center" vertical="center" wrapText="1"/>
      <protection locked="0"/>
    </xf>
    <xf numFmtId="0" fontId="68" fillId="29" borderId="57" xfId="63" applyFont="1" applyFill="1" applyBorder="1" applyAlignment="1" applyProtection="1">
      <alignment horizontal="center" vertical="center" wrapText="1"/>
      <protection locked="0"/>
    </xf>
    <xf numFmtId="0" fontId="68" fillId="29" borderId="5" xfId="63" applyFont="1" applyFill="1" applyBorder="1" applyAlignment="1" applyProtection="1">
      <alignment horizontal="center" vertical="center" wrapText="1"/>
      <protection locked="0"/>
    </xf>
    <xf numFmtId="0" fontId="68" fillId="29" borderId="61" xfId="63" applyFont="1" applyFill="1" applyBorder="1" applyAlignment="1" applyProtection="1">
      <alignment horizontal="center" vertical="center" wrapText="1"/>
      <protection locked="0"/>
    </xf>
    <xf numFmtId="0" fontId="72" fillId="0" borderId="0" xfId="61" applyFont="1"/>
    <xf numFmtId="0" fontId="72" fillId="0" borderId="0" xfId="61" applyFont="1" applyAlignment="1">
      <alignment horizontal="center"/>
    </xf>
    <xf numFmtId="0" fontId="73" fillId="0" borderId="0" xfId="61" applyFont="1"/>
    <xf numFmtId="0" fontId="75" fillId="0" borderId="0" xfId="61" applyFont="1" applyAlignment="1">
      <alignment horizontal="center"/>
    </xf>
    <xf numFmtId="1" fontId="75" fillId="0" borderId="0" xfId="61" applyNumberFormat="1" applyFont="1" applyAlignment="1">
      <alignment horizontal="center"/>
    </xf>
    <xf numFmtId="1" fontId="73" fillId="0" borderId="0" xfId="61" applyNumberFormat="1" applyFont="1" applyAlignment="1">
      <alignment horizontal="center"/>
    </xf>
    <xf numFmtId="49" fontId="72" fillId="0" borderId="0" xfId="61" applyNumberFormat="1" applyFont="1" applyAlignment="1">
      <alignment horizontal="center"/>
    </xf>
    <xf numFmtId="3" fontId="75" fillId="35" borderId="0" xfId="61" applyNumberFormat="1" applyFont="1" applyFill="1" applyAlignment="1">
      <alignment horizontal="center"/>
    </xf>
    <xf numFmtId="1" fontId="77" fillId="0" borderId="0" xfId="61" applyNumberFormat="1" applyFont="1" applyAlignment="1">
      <alignment horizontal="center" vertical="top"/>
    </xf>
    <xf numFmtId="0" fontId="73" fillId="0" borderId="0" xfId="61" applyFont="1" applyAlignment="1">
      <alignment horizontal="center"/>
    </xf>
    <xf numFmtId="4" fontId="73" fillId="0" borderId="0" xfId="61" applyNumberFormat="1" applyFont="1"/>
    <xf numFmtId="0" fontId="75" fillId="38" borderId="8" xfId="61" applyFont="1" applyFill="1" applyBorder="1" applyAlignment="1">
      <alignment horizontal="center" vertical="top" wrapText="1"/>
    </xf>
    <xf numFmtId="3" fontId="75" fillId="38" borderId="8" xfId="61" applyNumberFormat="1" applyFont="1" applyFill="1" applyBorder="1" applyAlignment="1">
      <alignment horizontal="center"/>
    </xf>
    <xf numFmtId="0" fontId="72" fillId="38" borderId="34" xfId="61" applyFont="1" applyFill="1" applyBorder="1" applyAlignment="1">
      <alignment horizontal="center"/>
    </xf>
    <xf numFmtId="1" fontId="75" fillId="38" borderId="8" xfId="61" applyNumberFormat="1" applyFont="1" applyFill="1" applyBorder="1" applyAlignment="1">
      <alignment horizontal="center"/>
    </xf>
    <xf numFmtId="0" fontId="75" fillId="38" borderId="32" xfId="61" applyFont="1" applyFill="1" applyBorder="1" applyAlignment="1">
      <alignment horizontal="center"/>
    </xf>
    <xf numFmtId="0" fontId="75" fillId="38" borderId="17" xfId="61" applyFont="1" applyFill="1" applyBorder="1" applyAlignment="1">
      <alignment horizontal="center" vertical="top"/>
    </xf>
    <xf numFmtId="3" fontId="75" fillId="38" borderId="17" xfId="61" applyNumberFormat="1" applyFont="1" applyFill="1" applyBorder="1" applyAlignment="1">
      <alignment horizontal="center"/>
    </xf>
    <xf numFmtId="192" fontId="81" fillId="38" borderId="17" xfId="61" applyNumberFormat="1" applyFont="1" applyFill="1" applyBorder="1" applyAlignment="1">
      <alignment horizontal="center"/>
    </xf>
    <xf numFmtId="0" fontId="80" fillId="38" borderId="18" xfId="61" applyFont="1" applyFill="1" applyBorder="1" applyAlignment="1">
      <alignment horizontal="center" vertical="center"/>
    </xf>
    <xf numFmtId="0" fontId="81" fillId="38" borderId="18" xfId="61" applyFont="1" applyFill="1" applyBorder="1" applyAlignment="1">
      <alignment horizontal="center"/>
    </xf>
    <xf numFmtId="0" fontId="81" fillId="38" borderId="17" xfId="61" applyFont="1" applyFill="1" applyBorder="1" applyAlignment="1">
      <alignment horizontal="center"/>
    </xf>
    <xf numFmtId="0" fontId="72" fillId="38" borderId="17" xfId="61" applyFont="1" applyFill="1" applyBorder="1" applyAlignment="1">
      <alignment horizontal="center"/>
    </xf>
    <xf numFmtId="193" fontId="75" fillId="38" borderId="17" xfId="61" applyNumberFormat="1" applyFont="1" applyFill="1" applyBorder="1" applyAlignment="1">
      <alignment horizontal="center"/>
    </xf>
    <xf numFmtId="0" fontId="75" fillId="38" borderId="17" xfId="61" applyFont="1" applyFill="1" applyBorder="1" applyAlignment="1">
      <alignment horizontal="center"/>
    </xf>
    <xf numFmtId="0" fontId="75" fillId="38" borderId="18" xfId="61" applyFont="1" applyFill="1" applyBorder="1" applyAlignment="1">
      <alignment horizontal="center"/>
    </xf>
    <xf numFmtId="192" fontId="72" fillId="38" borderId="17" xfId="61" applyNumberFormat="1" applyFont="1" applyFill="1" applyBorder="1" applyAlignment="1">
      <alignment horizontal="center"/>
    </xf>
    <xf numFmtId="49" fontId="81" fillId="38" borderId="17" xfId="61" applyNumberFormat="1" applyFont="1" applyFill="1" applyBorder="1" applyAlignment="1">
      <alignment horizontal="center"/>
    </xf>
    <xf numFmtId="49" fontId="72" fillId="38" borderId="17" xfId="61" applyNumberFormat="1" applyFont="1" applyFill="1" applyBorder="1" applyAlignment="1">
      <alignment horizontal="center"/>
    </xf>
    <xf numFmtId="49" fontId="72" fillId="38" borderId="18" xfId="61" applyNumberFormat="1" applyFont="1" applyFill="1" applyBorder="1" applyAlignment="1">
      <alignment horizontal="center"/>
    </xf>
    <xf numFmtId="0" fontId="72" fillId="38" borderId="9" xfId="61" applyFont="1" applyFill="1" applyBorder="1"/>
    <xf numFmtId="0" fontId="81" fillId="38" borderId="9" xfId="61" applyFont="1" applyFill="1" applyBorder="1" applyAlignment="1">
      <alignment horizontal="center"/>
    </xf>
    <xf numFmtId="1" fontId="81" fillId="38" borderId="15" xfId="61" applyNumberFormat="1" applyFont="1" applyFill="1" applyBorder="1" applyAlignment="1">
      <alignment horizontal="center"/>
    </xf>
    <xf numFmtId="0" fontId="81" fillId="38" borderId="15" xfId="61" applyFont="1" applyFill="1" applyBorder="1"/>
    <xf numFmtId="2" fontId="81" fillId="38" borderId="9" xfId="61" applyNumberFormat="1" applyFont="1" applyFill="1" applyBorder="1" applyAlignment="1">
      <alignment horizontal="center" vertical="top"/>
    </xf>
    <xf numFmtId="2" fontId="72" fillId="38" borderId="9" xfId="61" applyNumberFormat="1" applyFont="1" applyFill="1" applyBorder="1" applyAlignment="1">
      <alignment horizontal="center" vertical="top"/>
    </xf>
    <xf numFmtId="0" fontId="75" fillId="38" borderId="9" xfId="61" applyFont="1" applyFill="1" applyBorder="1" applyAlignment="1">
      <alignment horizontal="center"/>
    </xf>
    <xf numFmtId="4" fontId="72" fillId="38" borderId="9" xfId="61" applyNumberFormat="1" applyFont="1" applyFill="1" applyBorder="1" applyAlignment="1">
      <alignment horizontal="center"/>
    </xf>
    <xf numFmtId="0" fontId="72" fillId="38" borderId="18" xfId="61" applyFont="1" applyFill="1" applyBorder="1" applyAlignment="1">
      <alignment horizontal="center"/>
    </xf>
    <xf numFmtId="0" fontId="72" fillId="38" borderId="9" xfId="61" applyFont="1" applyFill="1" applyBorder="1" applyAlignment="1">
      <alignment horizontal="center" vertical="top"/>
    </xf>
    <xf numFmtId="0" fontId="79" fillId="29" borderId="5" xfId="61" applyFont="1" applyFill="1" applyBorder="1" applyAlignment="1">
      <alignment horizontal="center" vertical="top"/>
    </xf>
    <xf numFmtId="0" fontId="76" fillId="29" borderId="5" xfId="61" applyFont="1" applyFill="1" applyBorder="1" applyAlignment="1">
      <alignment horizontal="left" vertical="top" wrapText="1"/>
    </xf>
    <xf numFmtId="0" fontId="82" fillId="29" borderId="5" xfId="63" applyFont="1" applyFill="1" applyBorder="1" applyAlignment="1">
      <alignment horizontal="center" vertical="top" wrapText="1"/>
    </xf>
    <xf numFmtId="3" fontId="76" fillId="29" borderId="5" xfId="61" applyNumberFormat="1" applyFont="1" applyFill="1" applyBorder="1" applyAlignment="1">
      <alignment horizontal="center" vertical="top" wrapText="1"/>
    </xf>
    <xf numFmtId="1" fontId="76" fillId="29" borderId="5" xfId="65" applyNumberFormat="1" applyFont="1" applyFill="1" applyBorder="1" applyAlignment="1" applyProtection="1">
      <alignment horizontal="center" vertical="top"/>
    </xf>
    <xf numFmtId="1" fontId="76" fillId="29" borderId="5" xfId="61" applyNumberFormat="1" applyFont="1" applyFill="1" applyBorder="1" applyAlignment="1">
      <alignment horizontal="center" vertical="top"/>
    </xf>
    <xf numFmtId="2" fontId="65" fillId="29" borderId="5" xfId="61" applyNumberFormat="1" applyFont="1" applyFill="1" applyBorder="1" applyAlignment="1">
      <alignment horizontal="center" vertical="top"/>
    </xf>
    <xf numFmtId="2" fontId="76" fillId="29" borderId="5" xfId="61" applyNumberFormat="1" applyFont="1" applyFill="1" applyBorder="1" applyAlignment="1">
      <alignment horizontal="left" vertical="top"/>
    </xf>
    <xf numFmtId="2" fontId="76" fillId="29" borderId="5" xfId="61" applyNumberFormat="1" applyFont="1" applyFill="1" applyBorder="1" applyAlignment="1">
      <alignment horizontal="center" vertical="top"/>
    </xf>
    <xf numFmtId="3" fontId="76" fillId="29" borderId="5" xfId="61" applyNumberFormat="1" applyFont="1" applyFill="1" applyBorder="1" applyAlignment="1">
      <alignment horizontal="center" vertical="top"/>
    </xf>
    <xf numFmtId="3" fontId="74" fillId="29" borderId="5" xfId="61" applyNumberFormat="1" applyFont="1" applyFill="1" applyBorder="1" applyAlignment="1">
      <alignment horizontal="center" vertical="top"/>
    </xf>
    <xf numFmtId="3" fontId="74" fillId="29" borderId="9" xfId="61" applyNumberFormat="1" applyFont="1" applyFill="1" applyBorder="1" applyAlignment="1">
      <alignment horizontal="center" vertical="top"/>
    </xf>
    <xf numFmtId="0" fontId="71" fillId="29" borderId="33" xfId="61" applyFont="1" applyFill="1" applyBorder="1" applyAlignment="1">
      <alignment horizontal="center" vertical="top"/>
    </xf>
    <xf numFmtId="0" fontId="76" fillId="29" borderId="33" xfId="61" applyFont="1" applyFill="1" applyBorder="1" applyAlignment="1">
      <alignment horizontal="left" vertical="center" wrapText="1"/>
    </xf>
    <xf numFmtId="49" fontId="76" fillId="29" borderId="33" xfId="61" applyNumberFormat="1" applyFont="1" applyFill="1" applyBorder="1" applyAlignment="1">
      <alignment horizontal="center" vertical="top" wrapText="1"/>
    </xf>
    <xf numFmtId="3" fontId="76" fillId="29" borderId="33" xfId="61" applyNumberFormat="1" applyFont="1" applyFill="1" applyBorder="1" applyAlignment="1">
      <alignment horizontal="center" vertical="center" wrapText="1"/>
    </xf>
    <xf numFmtId="2" fontId="76" fillId="29" borderId="33" xfId="65" applyNumberFormat="1" applyFont="1" applyFill="1" applyBorder="1" applyAlignment="1" applyProtection="1">
      <alignment horizontal="center" vertical="top"/>
    </xf>
    <xf numFmtId="2" fontId="76" fillId="29" borderId="33" xfId="61" applyNumberFormat="1" applyFont="1" applyFill="1" applyBorder="1" applyAlignment="1">
      <alignment horizontal="center" vertical="top"/>
    </xf>
    <xf numFmtId="2" fontId="65" fillId="29" borderId="33" xfId="61" applyNumberFormat="1" applyFont="1" applyFill="1" applyBorder="1" applyAlignment="1">
      <alignment horizontal="center" vertical="top"/>
    </xf>
    <xf numFmtId="3" fontId="76" fillId="29" borderId="33" xfId="61" applyNumberFormat="1" applyFont="1" applyFill="1" applyBorder="1" applyAlignment="1">
      <alignment horizontal="center" vertical="top"/>
    </xf>
    <xf numFmtId="3" fontId="74" fillId="29" borderId="33" xfId="61" applyNumberFormat="1" applyFont="1" applyFill="1" applyBorder="1" applyAlignment="1">
      <alignment horizontal="center" vertical="top"/>
    </xf>
    <xf numFmtId="3" fontId="74" fillId="29" borderId="10" xfId="61" applyNumberFormat="1" applyFont="1" applyFill="1" applyBorder="1" applyAlignment="1">
      <alignment horizontal="center" vertical="top"/>
    </xf>
    <xf numFmtId="3" fontId="74" fillId="29" borderId="7" xfId="61" applyNumberFormat="1" applyFont="1" applyFill="1" applyBorder="1" applyAlignment="1">
      <alignment horizontal="center" vertical="top"/>
    </xf>
    <xf numFmtId="2" fontId="78" fillId="0" borderId="0" xfId="61" applyNumberFormat="1" applyFont="1" applyAlignment="1">
      <alignment horizontal="center" vertical="center"/>
    </xf>
    <xf numFmtId="0" fontId="78" fillId="0" borderId="0" xfId="61" applyFont="1" applyAlignment="1">
      <alignment horizontal="center" vertical="center"/>
    </xf>
    <xf numFmtId="2" fontId="78" fillId="0" borderId="0" xfId="61" applyNumberFormat="1" applyFont="1" applyAlignment="1">
      <alignment horizontal="center" vertical="top"/>
    </xf>
    <xf numFmtId="3" fontId="78" fillId="0" borderId="0" xfId="61" applyNumberFormat="1" applyFont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19" fillId="0" borderId="74" xfId="0" applyFont="1" applyBorder="1"/>
    <xf numFmtId="0" fontId="19" fillId="0" borderId="75" xfId="0" applyFont="1" applyBorder="1"/>
    <xf numFmtId="0" fontId="54" fillId="0" borderId="73" xfId="0" applyFont="1" applyBorder="1"/>
    <xf numFmtId="0" fontId="54" fillId="0" borderId="74" xfId="0" applyFont="1" applyBorder="1"/>
    <xf numFmtId="0" fontId="19" fillId="0" borderId="5" xfId="0" applyFont="1" applyBorder="1"/>
    <xf numFmtId="0" fontId="19" fillId="0" borderId="56" xfId="0" applyFont="1" applyBorder="1"/>
    <xf numFmtId="0" fontId="19" fillId="0" borderId="57" xfId="0" applyFont="1" applyBorder="1"/>
    <xf numFmtId="0" fontId="19" fillId="0" borderId="76" xfId="0" applyFont="1" applyBorder="1"/>
    <xf numFmtId="0" fontId="19" fillId="0" borderId="60" xfId="0" applyFont="1" applyBorder="1"/>
    <xf numFmtId="0" fontId="19" fillId="0" borderId="59" xfId="0" applyFont="1" applyBorder="1" applyAlignment="1">
      <alignment horizontal="center"/>
    </xf>
    <xf numFmtId="0" fontId="19" fillId="0" borderId="53" xfId="0" applyFont="1" applyBorder="1"/>
    <xf numFmtId="0" fontId="19" fillId="0" borderId="61" xfId="0" applyFont="1" applyBorder="1"/>
    <xf numFmtId="0" fontId="19" fillId="0" borderId="55" xfId="0" applyFont="1" applyBorder="1"/>
    <xf numFmtId="0" fontId="19" fillId="0" borderId="49" xfId="0" applyFont="1" applyBorder="1"/>
    <xf numFmtId="0" fontId="19" fillId="0" borderId="9" xfId="0" applyFont="1" applyBorder="1"/>
    <xf numFmtId="0" fontId="19" fillId="0" borderId="50" xfId="0" applyFont="1" applyBorder="1"/>
    <xf numFmtId="0" fontId="19" fillId="0" borderId="66" xfId="0" applyFont="1" applyBorder="1"/>
    <xf numFmtId="0" fontId="54" fillId="0" borderId="45" xfId="0" applyFont="1" applyBorder="1" applyAlignment="1">
      <alignment horizontal="center"/>
    </xf>
    <xf numFmtId="0" fontId="19" fillId="0" borderId="65" xfId="0" applyFont="1" applyBorder="1" applyAlignment="1">
      <alignment horizontal="center"/>
    </xf>
    <xf numFmtId="0" fontId="19" fillId="0" borderId="8" xfId="0" applyFont="1" applyBorder="1"/>
    <xf numFmtId="0" fontId="19" fillId="0" borderId="52" xfId="0" applyFont="1" applyBorder="1"/>
    <xf numFmtId="0" fontId="19" fillId="0" borderId="5" xfId="0" applyFont="1" applyBorder="1" applyAlignment="1">
      <alignment horizontal="right" wrapText="1"/>
    </xf>
    <xf numFmtId="0" fontId="19" fillId="38" borderId="5" xfId="0" applyFont="1" applyFill="1" applyBorder="1" applyAlignment="1" applyProtection="1">
      <alignment wrapText="1"/>
      <protection locked="0"/>
    </xf>
    <xf numFmtId="43" fontId="19" fillId="38" borderId="5" xfId="60" applyFont="1" applyFill="1" applyBorder="1" applyAlignment="1">
      <alignment horizontal="left" vertical="center" wrapText="1"/>
    </xf>
    <xf numFmtId="0" fontId="66" fillId="38" borderId="5" xfId="0" applyFont="1" applyFill="1" applyBorder="1" applyAlignment="1">
      <alignment wrapText="1"/>
    </xf>
    <xf numFmtId="2" fontId="95" fillId="38" borderId="5" xfId="61" applyNumberFormat="1" applyFont="1" applyFill="1" applyBorder="1" applyAlignment="1">
      <alignment horizontal="center" vertical="top"/>
    </xf>
    <xf numFmtId="0" fontId="43" fillId="25" borderId="0" xfId="0" applyFont="1" applyFill="1" applyAlignment="1">
      <alignment horizontal="left" vertical="top"/>
    </xf>
    <xf numFmtId="0" fontId="96" fillId="0" borderId="5" xfId="0" applyFont="1" applyBorder="1" applyAlignment="1">
      <alignment horizontal="left" vertical="top" wrapText="1"/>
    </xf>
    <xf numFmtId="0" fontId="96" fillId="0" borderId="5" xfId="0" applyFont="1" applyBorder="1" applyAlignment="1">
      <alignment vertical="top" wrapText="1"/>
    </xf>
    <xf numFmtId="0" fontId="96" fillId="0" borderId="5" xfId="0" applyFont="1" applyBorder="1" applyAlignment="1">
      <alignment horizontal="center" vertical="top" wrapText="1" shrinkToFit="1"/>
    </xf>
    <xf numFmtId="0" fontId="96" fillId="0" borderId="5" xfId="0" applyFont="1" applyBorder="1" applyAlignment="1">
      <alignment horizontal="left" vertical="top" wrapText="1" shrinkToFit="1"/>
    </xf>
    <xf numFmtId="0" fontId="96" fillId="0" borderId="0" xfId="0" applyFont="1" applyAlignment="1">
      <alignment horizontal="left" vertical="top"/>
    </xf>
    <xf numFmtId="0" fontId="97" fillId="0" borderId="22" xfId="0" applyFont="1" applyBorder="1" applyAlignment="1">
      <alignment horizontal="center" vertical="top" wrapText="1"/>
    </xf>
    <xf numFmtId="0" fontId="97" fillId="0" borderId="34" xfId="0" applyFont="1" applyBorder="1" applyAlignment="1">
      <alignment horizontal="left" vertical="top" wrapText="1"/>
    </xf>
    <xf numFmtId="0" fontId="97" fillId="0" borderId="22" xfId="0" applyFont="1" applyBorder="1" applyAlignment="1">
      <alignment horizontal="left" vertical="top" wrapText="1"/>
    </xf>
    <xf numFmtId="0" fontId="99" fillId="0" borderId="5" xfId="0" applyFont="1" applyBorder="1" applyAlignment="1">
      <alignment vertical="top" wrapText="1"/>
    </xf>
    <xf numFmtId="0" fontId="97" fillId="0" borderId="16" xfId="0" applyFont="1" applyBorder="1" applyAlignment="1">
      <alignment horizontal="left" vertical="top" wrapText="1"/>
    </xf>
    <xf numFmtId="0" fontId="100" fillId="0" borderId="5" xfId="0" applyFont="1" applyBorder="1" applyAlignment="1">
      <alignment horizontal="left" vertical="top" wrapText="1"/>
    </xf>
    <xf numFmtId="0" fontId="42" fillId="27" borderId="5" xfId="0" applyFont="1" applyFill="1" applyBorder="1" applyAlignment="1">
      <alignment horizontal="center" vertical="top" wrapText="1"/>
    </xf>
    <xf numFmtId="0" fontId="98" fillId="0" borderId="5" xfId="0" applyFont="1" applyBorder="1" applyAlignment="1">
      <alignment vertical="top" wrapText="1"/>
    </xf>
    <xf numFmtId="0" fontId="42" fillId="0" borderId="5" xfId="0" applyFont="1" applyBorder="1" applyAlignment="1">
      <alignment horizontal="center" vertical="top" wrapText="1" shrinkToFit="1"/>
    </xf>
    <xf numFmtId="0" fontId="101" fillId="0" borderId="5" xfId="0" applyFont="1" applyBorder="1" applyAlignment="1">
      <alignment vertical="top" wrapText="1"/>
    </xf>
    <xf numFmtId="0" fontId="102" fillId="0" borderId="5" xfId="0" applyFont="1" applyBorder="1" applyAlignment="1">
      <alignment vertical="top"/>
    </xf>
    <xf numFmtId="0" fontId="101" fillId="29" borderId="5" xfId="0" applyFont="1" applyFill="1" applyBorder="1" applyAlignment="1">
      <alignment vertical="top" wrapText="1"/>
    </xf>
    <xf numFmtId="0" fontId="42" fillId="0" borderId="5" xfId="0" applyFont="1" applyBorder="1" applyAlignment="1">
      <alignment horizontal="left" vertical="top" wrapText="1" shrinkToFit="1"/>
    </xf>
    <xf numFmtId="0" fontId="103" fillId="0" borderId="5" xfId="0" applyFont="1" applyBorder="1" applyAlignment="1">
      <alignment horizontal="left" vertical="top" wrapText="1"/>
    </xf>
    <xf numFmtId="0" fontId="103" fillId="0" borderId="5" xfId="0" applyFont="1" applyBorder="1" applyAlignment="1">
      <alignment horizontal="center" vertical="top" wrapText="1" shrinkToFit="1"/>
    </xf>
    <xf numFmtId="0" fontId="103" fillId="0" borderId="5" xfId="0" applyFont="1" applyBorder="1" applyAlignment="1">
      <alignment horizontal="left" vertical="top" wrapText="1" shrinkToFit="1"/>
    </xf>
    <xf numFmtId="0" fontId="104" fillId="0" borderId="5" xfId="0" applyFont="1" applyBorder="1" applyAlignment="1">
      <alignment vertical="top"/>
    </xf>
    <xf numFmtId="0" fontId="43" fillId="0" borderId="5" xfId="0" applyFont="1" applyBorder="1" applyAlignment="1">
      <alignment horizontal="left" vertical="top" wrapText="1"/>
    </xf>
    <xf numFmtId="0" fontId="43" fillId="0" borderId="5" xfId="0" applyFont="1" applyBorder="1" applyAlignment="1">
      <alignment horizontal="left" vertical="top" wrapText="1" shrinkToFit="1"/>
    </xf>
    <xf numFmtId="0" fontId="43" fillId="0" borderId="5" xfId="0" applyFont="1" applyBorder="1" applyAlignment="1">
      <alignment vertical="top" wrapText="1"/>
    </xf>
    <xf numFmtId="0" fontId="105" fillId="0" borderId="5" xfId="0" applyFont="1" applyBorder="1" applyAlignment="1">
      <alignment horizontal="left" vertical="top" wrapText="1"/>
    </xf>
    <xf numFmtId="0" fontId="43" fillId="0" borderId="7" xfId="0" applyFont="1" applyBorder="1" applyAlignment="1">
      <alignment horizontal="left" vertical="top" wrapText="1"/>
    </xf>
    <xf numFmtId="0" fontId="43" fillId="29" borderId="5" xfId="0" applyFont="1" applyFill="1" applyBorder="1" applyAlignment="1">
      <alignment horizontal="left" vertical="top" wrapText="1"/>
    </xf>
    <xf numFmtId="0" fontId="43" fillId="29" borderId="5" xfId="0" applyFont="1" applyFill="1" applyBorder="1" applyAlignment="1">
      <alignment horizontal="left" vertical="top" wrapText="1" shrinkToFit="1"/>
    </xf>
    <xf numFmtId="0" fontId="106" fillId="25" borderId="5" xfId="0" applyFont="1" applyFill="1" applyBorder="1" applyAlignment="1">
      <alignment vertical="top" wrapText="1"/>
    </xf>
    <xf numFmtId="0" fontId="43" fillId="0" borderId="7" xfId="0" applyFont="1" applyBorder="1" applyAlignment="1">
      <alignment vertical="top" wrapText="1"/>
    </xf>
    <xf numFmtId="0" fontId="43" fillId="26" borderId="5" xfId="0" applyFont="1" applyFill="1" applyBorder="1" applyAlignment="1">
      <alignment horizontal="center" vertical="top" wrapText="1" shrinkToFit="1"/>
    </xf>
    <xf numFmtId="0" fontId="43" fillId="0" borderId="5" xfId="0" applyFont="1" applyBorder="1" applyAlignment="1">
      <alignment horizontal="center" vertical="top" wrapText="1" shrinkToFit="1"/>
    </xf>
    <xf numFmtId="0" fontId="43" fillId="26" borderId="5" xfId="0" applyFont="1" applyFill="1" applyBorder="1" applyAlignment="1">
      <alignment horizontal="left" vertical="top" wrapText="1" shrinkToFit="1"/>
    </xf>
    <xf numFmtId="0" fontId="43" fillId="0" borderId="8" xfId="0" applyFont="1" applyBorder="1" applyAlignment="1">
      <alignment horizontal="left" vertical="top" wrapText="1"/>
    </xf>
    <xf numFmtId="0" fontId="43" fillId="0" borderId="34" xfId="0" applyFont="1" applyBorder="1" applyAlignment="1">
      <alignment horizontal="left" vertical="top" wrapText="1"/>
    </xf>
    <xf numFmtId="188" fontId="43" fillId="0" borderId="5" xfId="0" applyNumberFormat="1" applyFont="1" applyBorder="1" applyAlignment="1">
      <alignment horizontal="center" vertical="top" wrapText="1" shrinkToFit="1"/>
    </xf>
    <xf numFmtId="0" fontId="43" fillId="29" borderId="7" xfId="0" applyFont="1" applyFill="1" applyBorder="1" applyAlignment="1">
      <alignment horizontal="left" vertical="top" wrapText="1" shrinkToFit="1"/>
    </xf>
    <xf numFmtId="0" fontId="43" fillId="29" borderId="5" xfId="0" applyFont="1" applyFill="1" applyBorder="1" applyAlignment="1">
      <alignment horizontal="center" vertical="top" wrapText="1" shrinkToFit="1"/>
    </xf>
    <xf numFmtId="0" fontId="11" fillId="0" borderId="5" xfId="0" applyFont="1" applyBorder="1" applyAlignment="1">
      <alignment horizontal="center" vertical="top" wrapText="1" shrinkToFit="1"/>
    </xf>
    <xf numFmtId="0" fontId="11" fillId="29" borderId="5" xfId="0" applyFont="1" applyFill="1" applyBorder="1" applyAlignment="1">
      <alignment horizontal="left" vertical="top" wrapText="1" shrinkToFit="1"/>
    </xf>
    <xf numFmtId="0" fontId="11" fillId="29" borderId="5" xfId="0" applyFont="1" applyFill="1" applyBorder="1" applyAlignment="1">
      <alignment horizontal="left" vertical="top" shrinkToFit="1"/>
    </xf>
    <xf numFmtId="0" fontId="11" fillId="29" borderId="5" xfId="0" applyFont="1" applyFill="1" applyBorder="1" applyAlignment="1">
      <alignment horizontal="left" vertical="top"/>
    </xf>
    <xf numFmtId="0" fontId="43" fillId="29" borderId="7" xfId="0" applyFont="1" applyFill="1" applyBorder="1" applyAlignment="1">
      <alignment vertical="top"/>
    </xf>
    <xf numFmtId="0" fontId="43" fillId="29" borderId="5" xfId="0" applyFont="1" applyFill="1" applyBorder="1" applyAlignment="1">
      <alignment vertical="top"/>
    </xf>
    <xf numFmtId="0" fontId="43" fillId="29" borderId="5" xfId="0" applyFont="1" applyFill="1" applyBorder="1" applyAlignment="1">
      <alignment vertical="top" wrapText="1"/>
    </xf>
    <xf numFmtId="17" fontId="43" fillId="0" borderId="5" xfId="0" applyNumberFormat="1" applyFont="1" applyBorder="1" applyAlignment="1">
      <alignment horizontal="center" vertical="top" wrapText="1" shrinkToFit="1"/>
    </xf>
    <xf numFmtId="49" fontId="43" fillId="0" borderId="5" xfId="0" applyNumberFormat="1" applyFont="1" applyBorder="1" applyAlignment="1">
      <alignment horizontal="center" vertical="top" wrapText="1" shrinkToFit="1"/>
    </xf>
    <xf numFmtId="0" fontId="97" fillId="0" borderId="17" xfId="0" applyFont="1" applyBorder="1" applyAlignment="1">
      <alignment horizontal="center" vertical="top" wrapText="1"/>
    </xf>
    <xf numFmtId="0" fontId="43" fillId="0" borderId="8" xfId="0" applyFont="1" applyBorder="1" applyAlignment="1">
      <alignment horizontal="left" vertical="top" wrapText="1"/>
    </xf>
    <xf numFmtId="0" fontId="43" fillId="0" borderId="17" xfId="0" applyFont="1" applyBorder="1" applyAlignment="1">
      <alignment horizontal="left" vertical="top" wrapText="1"/>
    </xf>
    <xf numFmtId="0" fontId="43" fillId="0" borderId="9" xfId="0" applyFont="1" applyBorder="1" applyAlignment="1">
      <alignment horizontal="left" vertical="top" wrapText="1"/>
    </xf>
    <xf numFmtId="0" fontId="44" fillId="0" borderId="8" xfId="0" applyFont="1" applyBorder="1" applyAlignment="1">
      <alignment horizontal="left" vertical="top" wrapText="1"/>
    </xf>
    <xf numFmtId="0" fontId="44" fillId="0" borderId="17" xfId="0" applyFont="1" applyBorder="1" applyAlignment="1">
      <alignment horizontal="left" vertical="top" wrapText="1"/>
    </xf>
    <xf numFmtId="0" fontId="44" fillId="0" borderId="9" xfId="0" applyFont="1" applyBorder="1" applyAlignment="1">
      <alignment horizontal="left" vertical="top" wrapText="1"/>
    </xf>
    <xf numFmtId="0" fontId="51" fillId="25" borderId="32" xfId="0" applyFont="1" applyFill="1" applyBorder="1" applyAlignment="1">
      <alignment horizontal="center" vertical="top"/>
    </xf>
    <xf numFmtId="0" fontId="51" fillId="25" borderId="13" xfId="0" applyFont="1" applyFill="1" applyBorder="1" applyAlignment="1">
      <alignment horizontal="center" vertical="top"/>
    </xf>
    <xf numFmtId="0" fontId="51" fillId="25" borderId="34" xfId="0" applyFont="1" applyFill="1" applyBorder="1" applyAlignment="1">
      <alignment horizontal="center" vertical="top"/>
    </xf>
    <xf numFmtId="0" fontId="97" fillId="0" borderId="5" xfId="0" applyFont="1" applyBorder="1" applyAlignment="1">
      <alignment horizontal="center" vertical="top" wrapText="1"/>
    </xf>
    <xf numFmtId="0" fontId="44" fillId="0" borderId="5" xfId="0" applyFont="1" applyBorder="1" applyAlignment="1">
      <alignment horizontal="center" vertical="top" wrapText="1"/>
    </xf>
    <xf numFmtId="0" fontId="44" fillId="0" borderId="6" xfId="0" applyFont="1" applyBorder="1" applyAlignment="1">
      <alignment horizontal="center" vertical="top" wrapText="1"/>
    </xf>
    <xf numFmtId="0" fontId="44" fillId="0" borderId="8" xfId="0" applyFont="1" applyBorder="1" applyAlignment="1">
      <alignment horizontal="center" vertical="top" wrapText="1"/>
    </xf>
    <xf numFmtId="0" fontId="44" fillId="0" borderId="17" xfId="0" applyFont="1" applyBorder="1" applyAlignment="1">
      <alignment horizontal="center" vertical="top" wrapText="1"/>
    </xf>
    <xf numFmtId="0" fontId="11" fillId="0" borderId="0" xfId="0" applyFont="1" applyAlignment="1" applyProtection="1">
      <alignment horizontal="left" wrapText="1"/>
      <protection locked="0"/>
    </xf>
    <xf numFmtId="0" fontId="11" fillId="30" borderId="11" xfId="0" applyFont="1" applyFill="1" applyBorder="1" applyAlignment="1">
      <alignment horizontal="left" wrapText="1"/>
    </xf>
    <xf numFmtId="0" fontId="11" fillId="30" borderId="8" xfId="0" applyFont="1" applyFill="1" applyBorder="1" applyAlignment="1">
      <alignment horizontal="center" vertical="center" wrapText="1"/>
    </xf>
    <xf numFmtId="0" fontId="11" fillId="30" borderId="9" xfId="0" applyFont="1" applyFill="1" applyBorder="1" applyAlignment="1">
      <alignment horizontal="center" vertical="center" wrapText="1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1" fillId="0" borderId="9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/>
    </xf>
    <xf numFmtId="0" fontId="11" fillId="30" borderId="5" xfId="0" applyFont="1" applyFill="1" applyBorder="1" applyAlignment="1" applyProtection="1">
      <alignment horizontal="left" vertical="center"/>
      <protection locked="0"/>
    </xf>
    <xf numFmtId="0" fontId="93" fillId="0" borderId="39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37" xfId="0" applyFont="1" applyBorder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0" fontId="11" fillId="0" borderId="9" xfId="0" applyFont="1" applyBorder="1" applyAlignment="1" applyProtection="1">
      <alignment horizontal="left" vertical="center"/>
      <protection locked="0"/>
    </xf>
    <xf numFmtId="0" fontId="10" fillId="2" borderId="3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 applyProtection="1">
      <alignment vertical="center" wrapText="1"/>
      <protection locked="0"/>
    </xf>
    <xf numFmtId="0" fontId="11" fillId="30" borderId="5" xfId="0" applyFont="1" applyFill="1" applyBorder="1" applyAlignment="1">
      <alignment horizontal="center" vertical="center"/>
    </xf>
    <xf numFmtId="0" fontId="18" fillId="0" borderId="52" xfId="0" applyFont="1" applyBorder="1" applyAlignment="1" applyProtection="1">
      <alignment horizontal="center" vertical="center" wrapText="1"/>
      <protection locked="0"/>
    </xf>
    <xf numFmtId="0" fontId="18" fillId="0" borderId="50" xfId="0" applyFont="1" applyBorder="1" applyAlignment="1" applyProtection="1">
      <alignment horizontal="center" vertical="center" wrapText="1"/>
      <protection locked="0"/>
    </xf>
    <xf numFmtId="0" fontId="11" fillId="30" borderId="48" xfId="0" applyFont="1" applyFill="1" applyBorder="1" applyAlignment="1">
      <alignment horizontal="center" vertical="center" wrapText="1"/>
    </xf>
    <xf numFmtId="0" fontId="11" fillId="30" borderId="50" xfId="0" applyFont="1" applyFill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top"/>
    </xf>
    <xf numFmtId="0" fontId="11" fillId="0" borderId="49" xfId="0" applyFont="1" applyBorder="1" applyAlignment="1">
      <alignment horizontal="center" vertical="top"/>
    </xf>
    <xf numFmtId="0" fontId="11" fillId="30" borderId="47" xfId="0" applyFont="1" applyFill="1" applyBorder="1" applyAlignment="1">
      <alignment horizontal="center" vertical="center"/>
    </xf>
    <xf numFmtId="0" fontId="11" fillId="30" borderId="49" xfId="0" applyFont="1" applyFill="1" applyBorder="1" applyAlignment="1">
      <alignment horizontal="center" vertical="center"/>
    </xf>
    <xf numFmtId="0" fontId="18" fillId="0" borderId="8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8" fillId="0" borderId="52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11" fillId="0" borderId="0" xfId="0" applyFont="1" applyAlignment="1">
      <alignment horizontal="center" shrinkToFit="1"/>
    </xf>
    <xf numFmtId="0" fontId="11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11" fillId="30" borderId="17" xfId="0" applyFont="1" applyFill="1" applyBorder="1" applyAlignment="1">
      <alignment horizontal="center" vertical="center" wrapText="1"/>
    </xf>
    <xf numFmtId="0" fontId="11" fillId="30" borderId="6" xfId="0" applyFont="1" applyFill="1" applyBorder="1" applyAlignment="1">
      <alignment horizontal="center" vertical="center"/>
    </xf>
    <xf numFmtId="0" fontId="11" fillId="30" borderId="10" xfId="0" applyFont="1" applyFill="1" applyBorder="1" applyAlignment="1">
      <alignment horizontal="center" vertical="center"/>
    </xf>
    <xf numFmtId="0" fontId="11" fillId="30" borderId="7" xfId="0" applyFont="1" applyFill="1" applyBorder="1" applyAlignment="1">
      <alignment horizontal="center" vertical="center"/>
    </xf>
    <xf numFmtId="0" fontId="18" fillId="30" borderId="5" xfId="0" applyFont="1" applyFill="1" applyBorder="1" applyAlignment="1">
      <alignment horizontal="left" vertical="top" wrapText="1"/>
    </xf>
    <xf numFmtId="0" fontId="18" fillId="30" borderId="5" xfId="0" applyFont="1" applyFill="1" applyBorder="1" applyAlignment="1" applyProtection="1">
      <alignment horizontal="left" vertical="top" wrapText="1"/>
      <protection locked="0"/>
    </xf>
    <xf numFmtId="0" fontId="18" fillId="30" borderId="6" xfId="0" applyFont="1" applyFill="1" applyBorder="1" applyAlignment="1" applyProtection="1">
      <alignment horizontal="center" vertical="center" wrapText="1"/>
      <protection locked="0"/>
    </xf>
    <xf numFmtId="0" fontId="18" fillId="30" borderId="6" xfId="0" applyFont="1" applyFill="1" applyBorder="1" applyAlignment="1">
      <alignment horizontal="center" vertical="center" wrapText="1"/>
    </xf>
    <xf numFmtId="0" fontId="11" fillId="30" borderId="12" xfId="0" applyFont="1" applyFill="1" applyBorder="1" applyAlignment="1">
      <alignment horizontal="center" vertical="top"/>
    </xf>
    <xf numFmtId="0" fontId="11" fillId="30" borderId="15" xfId="0" applyFont="1" applyFill="1" applyBorder="1" applyAlignment="1">
      <alignment horizontal="center" vertical="top"/>
    </xf>
    <xf numFmtId="0" fontId="19" fillId="30" borderId="6" xfId="0" applyFont="1" applyFill="1" applyBorder="1" applyAlignment="1">
      <alignment horizontal="center" vertical="top" wrapText="1"/>
    </xf>
    <xf numFmtId="0" fontId="19" fillId="30" borderId="7" xfId="0" applyFont="1" applyFill="1" applyBorder="1" applyAlignment="1">
      <alignment horizontal="center" vertical="top" wrapText="1"/>
    </xf>
    <xf numFmtId="0" fontId="11" fillId="0" borderId="9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86" fillId="0" borderId="39" xfId="0" applyFont="1" applyBorder="1" applyAlignment="1">
      <alignment horizontal="center" vertical="center" wrapText="1"/>
    </xf>
    <xf numFmtId="0" fontId="86" fillId="0" borderId="41" xfId="0" applyFont="1" applyBorder="1" applyAlignment="1">
      <alignment horizontal="center" vertical="center" wrapText="1"/>
    </xf>
    <xf numFmtId="0" fontId="41" fillId="0" borderId="39" xfId="0" applyFont="1" applyBorder="1" applyAlignment="1" applyProtection="1">
      <alignment horizontal="center" vertical="center" wrapText="1"/>
      <protection locked="0"/>
    </xf>
    <xf numFmtId="0" fontId="41" fillId="0" borderId="41" xfId="0" applyFont="1" applyBorder="1" applyAlignment="1" applyProtection="1">
      <alignment horizontal="center" vertical="center" wrapText="1"/>
      <protection locked="0"/>
    </xf>
    <xf numFmtId="0" fontId="86" fillId="0" borderId="0" xfId="0" applyFont="1" applyAlignment="1">
      <alignment horizontal="left" vertical="center" wrapText="1"/>
    </xf>
    <xf numFmtId="0" fontId="86" fillId="0" borderId="37" xfId="0" applyFont="1" applyBorder="1" applyAlignment="1">
      <alignment horizontal="center" vertical="center" wrapText="1"/>
    </xf>
    <xf numFmtId="0" fontId="41" fillId="0" borderId="37" xfId="0" applyFont="1" applyBorder="1" applyAlignment="1" applyProtection="1">
      <alignment horizontal="center" vertical="center" wrapText="1"/>
      <protection locked="0"/>
    </xf>
    <xf numFmtId="0" fontId="86" fillId="0" borderId="0" xfId="0" applyFont="1" applyAlignment="1">
      <alignment horizontal="left" vertical="top" wrapText="1"/>
    </xf>
    <xf numFmtId="0" fontId="8" fillId="0" borderId="1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2" xfId="0" applyFont="1" applyBorder="1" applyAlignment="1">
      <alignment horizontal="center" shrinkToFit="1"/>
    </xf>
    <xf numFmtId="0" fontId="11" fillId="0" borderId="13" xfId="0" applyFont="1" applyBorder="1" applyAlignment="1">
      <alignment horizontal="center" shrinkToFit="1"/>
    </xf>
    <xf numFmtId="0" fontId="11" fillId="0" borderId="14" xfId="0" applyFont="1" applyBorder="1" applyAlignment="1">
      <alignment horizontal="center" shrinkToFit="1"/>
    </xf>
    <xf numFmtId="0" fontId="11" fillId="0" borderId="15" xfId="0" applyFont="1" applyBorder="1" applyAlignment="1">
      <alignment horizontal="center" shrinkToFit="1"/>
    </xf>
    <xf numFmtId="0" fontId="11" fillId="0" borderId="11" xfId="0" applyFont="1" applyBorder="1" applyAlignment="1">
      <alignment horizontal="center" shrinkToFit="1"/>
    </xf>
    <xf numFmtId="0" fontId="11" fillId="0" borderId="16" xfId="0" applyFont="1" applyBorder="1" applyAlignment="1">
      <alignment horizontal="center" shrinkToFit="1"/>
    </xf>
    <xf numFmtId="0" fontId="11" fillId="0" borderId="17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center" wrapText="1" shrinkToFit="1"/>
    </xf>
    <xf numFmtId="0" fontId="11" fillId="0" borderId="17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0" xfId="0" applyFont="1" applyAlignment="1">
      <alignment horizontal="left" shrinkToFit="1"/>
    </xf>
    <xf numFmtId="0" fontId="11" fillId="30" borderId="0" xfId="0" applyFont="1" applyFill="1" applyAlignment="1">
      <alignment horizontal="center"/>
    </xf>
    <xf numFmtId="0" fontId="11" fillId="30" borderId="0" xfId="0" applyFont="1" applyFill="1" applyAlignment="1">
      <alignment horizontal="center" vertical="center" wrapText="1"/>
    </xf>
    <xf numFmtId="0" fontId="8" fillId="30" borderId="0" xfId="0" applyFont="1" applyFill="1" applyAlignment="1">
      <alignment horizontal="left" shrinkToFit="1"/>
    </xf>
    <xf numFmtId="0" fontId="11" fillId="30" borderId="0" xfId="0" applyFont="1" applyFill="1" applyAlignment="1">
      <alignment horizontal="left"/>
    </xf>
    <xf numFmtId="0" fontId="11" fillId="30" borderId="0" xfId="0" applyFont="1" applyFill="1" applyAlignment="1">
      <alignment horizontal="left" shrinkToFit="1"/>
    </xf>
    <xf numFmtId="0" fontId="43" fillId="30" borderId="8" xfId="0" applyFont="1" applyFill="1" applyBorder="1" applyAlignment="1">
      <alignment horizontal="left" vertical="top" wrapText="1" shrinkToFit="1"/>
    </xf>
    <xf numFmtId="0" fontId="43" fillId="30" borderId="17" xfId="0" applyFont="1" applyFill="1" applyBorder="1" applyAlignment="1">
      <alignment horizontal="left" vertical="top" wrapText="1" shrinkToFit="1"/>
    </xf>
    <xf numFmtId="0" fontId="43" fillId="30" borderId="9" xfId="0" applyFont="1" applyFill="1" applyBorder="1" applyAlignment="1">
      <alignment horizontal="left" vertical="top" wrapText="1" shrinkToFit="1"/>
    </xf>
    <xf numFmtId="0" fontId="11" fillId="0" borderId="8" xfId="0" applyFont="1" applyBorder="1" applyAlignment="1" applyProtection="1">
      <alignment horizontal="left" vertical="top" wrapText="1"/>
      <protection locked="0"/>
    </xf>
    <xf numFmtId="0" fontId="11" fillId="0" borderId="17" xfId="0" applyFont="1" applyBorder="1" applyAlignment="1" applyProtection="1">
      <alignment horizontal="left" vertical="top" wrapText="1"/>
      <protection locked="0"/>
    </xf>
    <xf numFmtId="0" fontId="11" fillId="0" borderId="9" xfId="0" applyFont="1" applyBorder="1" applyAlignment="1" applyProtection="1">
      <alignment horizontal="left" vertical="top" wrapText="1"/>
      <protection locked="0"/>
    </xf>
    <xf numFmtId="0" fontId="11" fillId="30" borderId="0" xfId="0" applyFont="1" applyFill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0" borderId="4" xfId="0" applyFont="1" applyFill="1" applyBorder="1" applyAlignment="1">
      <alignment horizontal="center" vertical="center" wrapText="1"/>
    </xf>
    <xf numFmtId="0" fontId="11" fillId="30" borderId="20" xfId="0" applyFont="1" applyFill="1" applyBorder="1" applyAlignment="1">
      <alignment horizontal="center" vertical="center" wrapText="1"/>
    </xf>
    <xf numFmtId="0" fontId="11" fillId="30" borderId="1" xfId="0" applyFont="1" applyFill="1" applyBorder="1" applyAlignment="1">
      <alignment horizontal="center" vertical="center" wrapText="1"/>
    </xf>
    <xf numFmtId="0" fontId="11" fillId="30" borderId="8" xfId="0" applyFont="1" applyFill="1" applyBorder="1" applyAlignment="1">
      <alignment horizontal="center" vertical="center"/>
    </xf>
    <xf numFmtId="0" fontId="11" fillId="30" borderId="17" xfId="0" applyFont="1" applyFill="1" applyBorder="1" applyAlignment="1">
      <alignment horizontal="center" vertical="center"/>
    </xf>
    <xf numFmtId="0" fontId="0" fillId="30" borderId="17" xfId="0" applyFill="1" applyBorder="1" applyAlignment="1">
      <alignment horizontal="center" vertical="center" wrapText="1"/>
    </xf>
    <xf numFmtId="0" fontId="11" fillId="0" borderId="18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30" borderId="18" xfId="0" applyFont="1" applyFill="1" applyBorder="1" applyAlignment="1">
      <alignment horizontal="center" vertical="top"/>
    </xf>
    <xf numFmtId="0" fontId="11" fillId="30" borderId="0" xfId="0" applyFont="1" applyFill="1" applyAlignment="1">
      <alignment horizontal="center" vertical="top"/>
    </xf>
    <xf numFmtId="0" fontId="11" fillId="0" borderId="22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11" fillId="0" borderId="0" xfId="1" applyFont="1" applyAlignment="1">
      <alignment horizontal="center"/>
    </xf>
    <xf numFmtId="0" fontId="11" fillId="0" borderId="6" xfId="1" applyFont="1" applyBorder="1" applyAlignment="1" applyProtection="1">
      <alignment horizontal="center"/>
      <protection locked="0"/>
    </xf>
    <xf numFmtId="0" fontId="11" fillId="0" borderId="7" xfId="1" applyFont="1" applyBorder="1" applyAlignment="1" applyProtection="1">
      <alignment horizontal="center"/>
      <protection locked="0"/>
    </xf>
    <xf numFmtId="0" fontId="11" fillId="0" borderId="5" xfId="1" applyFont="1" applyBorder="1" applyAlignment="1" applyProtection="1">
      <alignment horizontal="center"/>
      <protection locked="0"/>
    </xf>
    <xf numFmtId="0" fontId="11" fillId="30" borderId="5" xfId="1" applyFont="1" applyFill="1" applyBorder="1" applyAlignment="1">
      <alignment horizontal="center"/>
    </xf>
    <xf numFmtId="0" fontId="11" fillId="0" borderId="5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1" fillId="30" borderId="6" xfId="1" applyFont="1" applyFill="1" applyBorder="1" applyAlignment="1">
      <alignment horizontal="center"/>
    </xf>
    <xf numFmtId="0" fontId="11" fillId="30" borderId="7" xfId="1" applyFont="1" applyFill="1" applyBorder="1" applyAlignment="1">
      <alignment horizontal="center"/>
    </xf>
    <xf numFmtId="0" fontId="11" fillId="30" borderId="0" xfId="1" applyFont="1" applyFill="1" applyAlignment="1">
      <alignment horizontal="left"/>
    </xf>
    <xf numFmtId="0" fontId="8" fillId="0" borderId="0" xfId="1" applyFont="1" applyAlignment="1">
      <alignment horizontal="center" vertical="center"/>
    </xf>
    <xf numFmtId="0" fontId="11" fillId="30" borderId="0" xfId="1" applyFont="1" applyFill="1" applyAlignment="1">
      <alignment horizontal="left" shrinkToFit="1"/>
    </xf>
    <xf numFmtId="0" fontId="11" fillId="0" borderId="0" xfId="53" applyFont="1" applyAlignment="1">
      <alignment horizontal="right"/>
    </xf>
    <xf numFmtId="0" fontId="8" fillId="0" borderId="6" xfId="53" applyFont="1" applyBorder="1" applyAlignment="1">
      <alignment horizontal="center"/>
    </xf>
    <xf numFmtId="0" fontId="8" fillId="0" borderId="10" xfId="53" applyFont="1" applyBorder="1" applyAlignment="1">
      <alignment horizontal="center"/>
    </xf>
    <xf numFmtId="0" fontId="8" fillId="0" borderId="7" xfId="53" applyFont="1" applyBorder="1" applyAlignment="1">
      <alignment horizontal="center"/>
    </xf>
    <xf numFmtId="0" fontId="11" fillId="0" borderId="18" xfId="53" applyFont="1" applyBorder="1" applyAlignment="1">
      <alignment horizontal="left"/>
    </xf>
    <xf numFmtId="0" fontId="11" fillId="0" borderId="0" xfId="53" applyFont="1" applyAlignment="1">
      <alignment horizontal="left"/>
    </xf>
    <xf numFmtId="0" fontId="11" fillId="0" borderId="22" xfId="53" applyFont="1" applyBorder="1" applyAlignment="1">
      <alignment horizontal="left"/>
    </xf>
    <xf numFmtId="0" fontId="11" fillId="0" borderId="0" xfId="53" applyFont="1" applyAlignment="1">
      <alignment horizontal="center"/>
    </xf>
    <xf numFmtId="0" fontId="11" fillId="0" borderId="22" xfId="53" applyFont="1" applyBorder="1" applyAlignment="1">
      <alignment horizontal="center"/>
    </xf>
    <xf numFmtId="0" fontId="8" fillId="0" borderId="5" xfId="53" applyFont="1" applyBorder="1" applyAlignment="1">
      <alignment horizontal="center"/>
    </xf>
    <xf numFmtId="0" fontId="11" fillId="0" borderId="18" xfId="53" applyFont="1" applyBorder="1" applyAlignment="1">
      <alignment horizontal="center"/>
    </xf>
    <xf numFmtId="0" fontId="8" fillId="0" borderId="8" xfId="53" applyFont="1" applyBorder="1" applyAlignment="1">
      <alignment horizontal="center"/>
    </xf>
    <xf numFmtId="0" fontId="42" fillId="0" borderId="0" xfId="52" applyFont="1" applyAlignment="1">
      <alignment horizontal="center"/>
    </xf>
    <xf numFmtId="0" fontId="41" fillId="30" borderId="0" xfId="38" applyFont="1" applyFill="1" applyAlignment="1">
      <alignment horizontal="center"/>
    </xf>
    <xf numFmtId="0" fontId="41" fillId="30" borderId="0" xfId="38" applyFont="1" applyFill="1" applyAlignment="1">
      <alignment horizontal="left"/>
    </xf>
    <xf numFmtId="0" fontId="41" fillId="30" borderId="5" xfId="38" applyFont="1" applyFill="1" applyBorder="1" applyAlignment="1">
      <alignment horizontal="center" vertical="center"/>
    </xf>
    <xf numFmtId="0" fontId="41" fillId="30" borderId="34" xfId="38" applyFont="1" applyFill="1" applyBorder="1" applyAlignment="1">
      <alignment horizontal="center" wrapText="1"/>
    </xf>
    <xf numFmtId="0" fontId="41" fillId="30" borderId="22" xfId="38" applyFont="1" applyFill="1" applyBorder="1" applyAlignment="1">
      <alignment horizontal="center" wrapText="1"/>
    </xf>
    <xf numFmtId="0" fontId="41" fillId="30" borderId="16" xfId="38" applyFont="1" applyFill="1" applyBorder="1" applyAlignment="1">
      <alignment horizontal="center" wrapText="1"/>
    </xf>
    <xf numFmtId="0" fontId="41" fillId="30" borderId="8" xfId="38" applyFont="1" applyFill="1" applyBorder="1" applyAlignment="1">
      <alignment horizontal="center" vertical="center" wrapText="1"/>
    </xf>
    <xf numFmtId="0" fontId="41" fillId="30" borderId="17" xfId="38" applyFont="1" applyFill="1" applyBorder="1" applyAlignment="1">
      <alignment horizontal="center" vertical="center" wrapText="1"/>
    </xf>
    <xf numFmtId="0" fontId="41" fillId="30" borderId="9" xfId="38" applyFont="1" applyFill="1" applyBorder="1" applyAlignment="1">
      <alignment horizontal="center" vertical="center" wrapText="1"/>
    </xf>
    <xf numFmtId="0" fontId="41" fillId="30" borderId="0" xfId="52" applyFont="1" applyFill="1" applyAlignment="1">
      <alignment horizontal="center"/>
    </xf>
    <xf numFmtId="0" fontId="41" fillId="30" borderId="8" xfId="38" applyFont="1" applyFill="1" applyBorder="1" applyAlignment="1">
      <alignment horizontal="center" vertical="center"/>
    </xf>
    <xf numFmtId="0" fontId="41" fillId="30" borderId="17" xfId="38" applyFont="1" applyFill="1" applyBorder="1" applyAlignment="1">
      <alignment horizontal="center" vertical="center"/>
    </xf>
    <xf numFmtId="0" fontId="41" fillId="30" borderId="9" xfId="38" applyFont="1" applyFill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41" fillId="0" borderId="8" xfId="38" applyFont="1" applyBorder="1" applyAlignment="1">
      <alignment horizontal="center" vertical="center"/>
    </xf>
    <xf numFmtId="0" fontId="41" fillId="0" borderId="17" xfId="38" applyFont="1" applyBorder="1" applyAlignment="1">
      <alignment horizontal="center" vertical="center"/>
    </xf>
    <xf numFmtId="0" fontId="41" fillId="0" borderId="9" xfId="38" applyFont="1" applyBorder="1" applyAlignment="1">
      <alignment horizontal="center" vertical="center"/>
    </xf>
    <xf numFmtId="0" fontId="41" fillId="0" borderId="5" xfId="38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 shrinkToFit="1"/>
    </xf>
    <xf numFmtId="0" fontId="11" fillId="0" borderId="17" xfId="1" applyFont="1" applyBorder="1" applyAlignment="1">
      <alignment horizontal="center" vertical="center" wrapText="1" shrinkToFit="1"/>
    </xf>
    <xf numFmtId="0" fontId="11" fillId="0" borderId="9" xfId="1" applyFont="1" applyBorder="1" applyAlignment="1">
      <alignment horizontal="center" vertical="center" wrapText="1" shrinkToFit="1"/>
    </xf>
    <xf numFmtId="43" fontId="19" fillId="30" borderId="8" xfId="60" applyFont="1" applyFill="1" applyBorder="1" applyAlignment="1">
      <alignment horizontal="center" vertical="center" wrapText="1"/>
    </xf>
    <xf numFmtId="43" fontId="19" fillId="30" borderId="17" xfId="6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30" borderId="5" xfId="0" applyFont="1" applyFill="1" applyBorder="1" applyAlignment="1">
      <alignment horizontal="center" vertical="top"/>
    </xf>
    <xf numFmtId="0" fontId="19" fillId="30" borderId="8" xfId="0" applyFont="1" applyFill="1" applyBorder="1" applyAlignment="1">
      <alignment horizontal="center" vertical="top"/>
    </xf>
    <xf numFmtId="0" fontId="19" fillId="30" borderId="5" xfId="0" applyFont="1" applyFill="1" applyBorder="1" applyAlignment="1">
      <alignment horizontal="center" vertical="center" wrapText="1"/>
    </xf>
    <xf numFmtId="0" fontId="19" fillId="30" borderId="8" xfId="0" applyFont="1" applyFill="1" applyBorder="1" applyAlignment="1">
      <alignment horizontal="center" vertical="center" wrapText="1"/>
    </xf>
    <xf numFmtId="0" fontId="19" fillId="30" borderId="6" xfId="0" applyFont="1" applyFill="1" applyBorder="1" applyAlignment="1">
      <alignment horizontal="center" vertical="center"/>
    </xf>
    <xf numFmtId="0" fontId="19" fillId="30" borderId="10" xfId="0" applyFont="1" applyFill="1" applyBorder="1" applyAlignment="1">
      <alignment horizontal="center" vertical="center"/>
    </xf>
    <xf numFmtId="0" fontId="19" fillId="30" borderId="7" xfId="0" applyFont="1" applyFill="1" applyBorder="1" applyAlignment="1">
      <alignment horizontal="center" vertical="center"/>
    </xf>
    <xf numFmtId="43" fontId="49" fillId="30" borderId="6" xfId="60" applyFont="1" applyFill="1" applyBorder="1" applyAlignment="1">
      <alignment horizontal="center" vertical="center" wrapText="1"/>
    </xf>
    <xf numFmtId="43" fontId="49" fillId="30" borderId="10" xfId="60" applyFont="1" applyFill="1" applyBorder="1" applyAlignment="1">
      <alignment horizontal="center" vertical="center" wrapText="1"/>
    </xf>
    <xf numFmtId="43" fontId="49" fillId="30" borderId="7" xfId="60" applyFont="1" applyFill="1" applyBorder="1" applyAlignment="1">
      <alignment horizontal="center" vertical="center" wrapText="1"/>
    </xf>
    <xf numFmtId="43" fontId="19" fillId="30" borderId="8" xfId="60" applyFont="1" applyFill="1" applyBorder="1" applyAlignment="1" applyProtection="1">
      <alignment horizontal="center" vertical="center" wrapText="1"/>
    </xf>
    <xf numFmtId="43" fontId="19" fillId="30" borderId="9" xfId="60" applyFont="1" applyFill="1" applyBorder="1" applyAlignment="1" applyProtection="1">
      <alignment horizontal="center" vertical="center" wrapText="1"/>
    </xf>
    <xf numFmtId="43" fontId="19" fillId="30" borderId="17" xfId="60" applyFont="1" applyFill="1" applyBorder="1" applyAlignment="1" applyProtection="1">
      <alignment horizontal="center" vertical="center" wrapText="1"/>
    </xf>
    <xf numFmtId="43" fontId="49" fillId="30" borderId="6" xfId="60" applyFont="1" applyFill="1" applyBorder="1" applyAlignment="1" applyProtection="1">
      <alignment horizontal="center" vertical="center" wrapText="1"/>
    </xf>
    <xf numFmtId="43" fontId="49" fillId="30" borderId="10" xfId="60" applyFont="1" applyFill="1" applyBorder="1" applyAlignment="1" applyProtection="1">
      <alignment horizontal="center" vertical="center" wrapText="1"/>
    </xf>
    <xf numFmtId="43" fontId="49" fillId="30" borderId="7" xfId="60" applyFont="1" applyFill="1" applyBorder="1" applyAlignment="1" applyProtection="1">
      <alignment horizontal="center" vertical="center" wrapText="1"/>
    </xf>
    <xf numFmtId="0" fontId="19" fillId="30" borderId="9" xfId="0" applyFont="1" applyFill="1" applyBorder="1" applyAlignment="1">
      <alignment horizontal="center" vertical="center" wrapText="1"/>
    </xf>
    <xf numFmtId="43" fontId="19" fillId="30" borderId="9" xfId="60" applyFont="1" applyFill="1" applyBorder="1" applyAlignment="1">
      <alignment horizontal="center" vertical="center" wrapText="1"/>
    </xf>
    <xf numFmtId="0" fontId="50" fillId="29" borderId="65" xfId="63" applyFont="1" applyFill="1" applyBorder="1" applyAlignment="1">
      <alignment horizontal="center" vertical="center"/>
    </xf>
    <xf numFmtId="0" fontId="50" fillId="29" borderId="66" xfId="63" applyFont="1" applyFill="1" applyBorder="1" applyAlignment="1">
      <alignment horizontal="center" vertical="center"/>
    </xf>
    <xf numFmtId="0" fontId="49" fillId="37" borderId="67" xfId="63" applyFont="1" applyFill="1" applyBorder="1" applyAlignment="1">
      <alignment horizontal="center" vertical="center" wrapText="1"/>
    </xf>
    <xf numFmtId="0" fontId="49" fillId="37" borderId="62" xfId="63" applyFont="1" applyFill="1" applyBorder="1" applyAlignment="1">
      <alignment horizontal="center" vertical="center" wrapText="1"/>
    </xf>
    <xf numFmtId="0" fontId="68" fillId="37" borderId="68" xfId="63" applyFont="1" applyFill="1" applyBorder="1" applyAlignment="1">
      <alignment horizontal="center" vertical="center" wrapText="1"/>
    </xf>
    <xf numFmtId="0" fontId="68" fillId="37" borderId="69" xfId="63" applyFont="1" applyFill="1" applyBorder="1" applyAlignment="1">
      <alignment horizontal="center" vertical="center" wrapText="1"/>
    </xf>
    <xf numFmtId="0" fontId="68" fillId="37" borderId="70" xfId="63" applyFont="1" applyFill="1" applyBorder="1" applyAlignment="1">
      <alignment horizontal="center" vertical="center" wrapText="1"/>
    </xf>
    <xf numFmtId="0" fontId="68" fillId="37" borderId="58" xfId="63" applyFont="1" applyFill="1" applyBorder="1" applyAlignment="1">
      <alignment horizontal="center" vertical="center" wrapText="1"/>
    </xf>
    <xf numFmtId="0" fontId="68" fillId="37" borderId="71" xfId="63" applyFont="1" applyFill="1" applyBorder="1" applyAlignment="1">
      <alignment horizontal="center" vertical="center" wrapText="1"/>
    </xf>
    <xf numFmtId="0" fontId="68" fillId="0" borderId="0" xfId="63" applyFont="1" applyAlignment="1">
      <alignment horizontal="center" vertical="center" wrapText="1"/>
    </xf>
    <xf numFmtId="0" fontId="68" fillId="37" borderId="56" xfId="63" applyFont="1" applyFill="1" applyBorder="1" applyAlignment="1">
      <alignment horizontal="center" vertical="center" wrapText="1"/>
    </xf>
    <xf numFmtId="0" fontId="68" fillId="37" borderId="53" xfId="63" applyFont="1" applyFill="1" applyBorder="1" applyAlignment="1">
      <alignment horizontal="center" vertical="center" wrapText="1"/>
    </xf>
    <xf numFmtId="0" fontId="68" fillId="37" borderId="57" xfId="63" applyFont="1" applyFill="1" applyBorder="1" applyAlignment="1">
      <alignment horizontal="center" vertical="center" wrapText="1"/>
    </xf>
    <xf numFmtId="0" fontId="68" fillId="37" borderId="61" xfId="63" applyFont="1" applyFill="1" applyBorder="1" applyAlignment="1">
      <alignment horizontal="center" vertical="center" wrapText="1"/>
    </xf>
    <xf numFmtId="0" fontId="68" fillId="37" borderId="67" xfId="63" applyFont="1" applyFill="1" applyBorder="1" applyAlignment="1">
      <alignment horizontal="center" vertical="center" wrapText="1"/>
    </xf>
    <xf numFmtId="0" fontId="68" fillId="37" borderId="62" xfId="63" applyFont="1" applyFill="1" applyBorder="1" applyAlignment="1">
      <alignment horizontal="center" vertical="center" wrapText="1"/>
    </xf>
    <xf numFmtId="0" fontId="78" fillId="0" borderId="33" xfId="61" applyFont="1" applyBorder="1" applyAlignment="1">
      <alignment horizontal="left" vertical="center"/>
    </xf>
    <xf numFmtId="0" fontId="78" fillId="0" borderId="0" xfId="61" applyFont="1" applyAlignment="1">
      <alignment horizontal="center" vertical="center" wrapText="1"/>
    </xf>
    <xf numFmtId="1" fontId="75" fillId="0" borderId="0" xfId="61" applyNumberFormat="1" applyFont="1" applyAlignment="1">
      <alignment horizontal="right"/>
    </xf>
    <xf numFmtId="3" fontId="75" fillId="35" borderId="0" xfId="61" applyNumberFormat="1" applyFont="1" applyFill="1" applyAlignment="1">
      <alignment horizontal="center"/>
    </xf>
    <xf numFmtId="1" fontId="79" fillId="38" borderId="8" xfId="61" applyNumberFormat="1" applyFont="1" applyFill="1" applyBorder="1" applyAlignment="1">
      <alignment horizontal="center" vertical="top"/>
    </xf>
    <xf numFmtId="0" fontId="1" fillId="38" borderId="17" xfId="61" applyFill="1" applyBorder="1" applyAlignment="1">
      <alignment horizontal="center" vertical="top"/>
    </xf>
    <xf numFmtId="0" fontId="1" fillId="38" borderId="9" xfId="61" applyFill="1" applyBorder="1" applyAlignment="1">
      <alignment horizontal="center" vertical="top"/>
    </xf>
    <xf numFmtId="0" fontId="75" fillId="38" borderId="8" xfId="61" applyFont="1" applyFill="1" applyBorder="1" applyAlignment="1">
      <alignment horizontal="center" vertical="top" wrapText="1"/>
    </xf>
    <xf numFmtId="0" fontId="75" fillId="38" borderId="17" xfId="61" applyFont="1" applyFill="1" applyBorder="1" applyAlignment="1">
      <alignment horizontal="center" vertical="top"/>
    </xf>
    <xf numFmtId="0" fontId="72" fillId="38" borderId="9" xfId="61" applyFont="1" applyFill="1" applyBorder="1" applyAlignment="1">
      <alignment vertical="top"/>
    </xf>
    <xf numFmtId="0" fontId="75" fillId="38" borderId="8" xfId="61" applyFont="1" applyFill="1" applyBorder="1" applyAlignment="1">
      <alignment horizontal="center" vertical="top"/>
    </xf>
    <xf numFmtId="0" fontId="80" fillId="38" borderId="8" xfId="61" applyFont="1" applyFill="1" applyBorder="1" applyAlignment="1">
      <alignment horizontal="center" vertical="top" wrapText="1"/>
    </xf>
    <xf numFmtId="0" fontId="80" fillId="38" borderId="17" xfId="61" applyFont="1" applyFill="1" applyBorder="1" applyAlignment="1">
      <alignment horizontal="center" vertical="top" wrapText="1"/>
    </xf>
    <xf numFmtId="0" fontId="80" fillId="38" borderId="9" xfId="61" applyFont="1" applyFill="1" applyBorder="1" applyAlignment="1">
      <alignment horizontal="center" vertical="top" wrapText="1"/>
    </xf>
    <xf numFmtId="0" fontId="75" fillId="38" borderId="10" xfId="61" applyFont="1" applyFill="1" applyBorder="1" applyAlignment="1">
      <alignment horizontal="center" vertical="center"/>
    </xf>
    <xf numFmtId="0" fontId="75" fillId="38" borderId="7" xfId="61" applyFont="1" applyFill="1" applyBorder="1" applyAlignment="1">
      <alignment horizontal="center" vertical="center"/>
    </xf>
    <xf numFmtId="0" fontId="72" fillId="38" borderId="6" xfId="61" applyFont="1" applyFill="1" applyBorder="1" applyAlignment="1">
      <alignment horizontal="center"/>
    </xf>
    <xf numFmtId="0" fontId="72" fillId="38" borderId="10" xfId="61" applyFont="1" applyFill="1" applyBorder="1" applyAlignment="1">
      <alignment horizontal="center"/>
    </xf>
    <xf numFmtId="0" fontId="72" fillId="38" borderId="7" xfId="61" applyFont="1" applyFill="1" applyBorder="1" applyAlignment="1">
      <alignment horizontal="center"/>
    </xf>
    <xf numFmtId="4" fontId="54" fillId="0" borderId="0" xfId="61" applyNumberFormat="1" applyFont="1" applyAlignment="1">
      <alignment horizontal="center"/>
    </xf>
    <xf numFmtId="1" fontId="49" fillId="0" borderId="0" xfId="61" applyNumberFormat="1" applyFont="1" applyAlignment="1">
      <alignment horizontal="center"/>
    </xf>
    <xf numFmtId="1" fontId="75" fillId="0" borderId="0" xfId="61" applyNumberFormat="1" applyFont="1" applyAlignment="1">
      <alignment horizontal="center"/>
    </xf>
    <xf numFmtId="0" fontId="54" fillId="0" borderId="0" xfId="0" applyFont="1" applyAlignment="1">
      <alignment horizontal="center"/>
    </xf>
  </cellXfs>
  <cellStyles count="66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Comma 2" xfId="65" xr:uid="{2CA0FD3B-60AD-4CDF-9271-0ECFA53F1F19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" xfId="35" xr:uid="{00000000-0005-0000-0000-000021000000}"/>
    <cellStyle name="Linked Cell" xfId="36" xr:uid="{00000000-0005-0000-0000-000022000000}"/>
    <cellStyle name="Neutral" xfId="37" xr:uid="{00000000-0005-0000-0000-000023000000}"/>
    <cellStyle name="Normal 2" xfId="1" xr:uid="{00000000-0005-0000-0000-000025000000}"/>
    <cellStyle name="Normal 2 2" xfId="53" xr:uid="{00000000-0005-0000-0000-000026000000}"/>
    <cellStyle name="Normal 2 2 2" xfId="59" xr:uid="{057C33D2-7902-4ACA-AB78-1AE6AF9B6734}"/>
    <cellStyle name="Normal 2 2 3" xfId="57" xr:uid="{DB422E53-BA3D-4BE8-B1FE-CA2EFA9141F4}"/>
    <cellStyle name="Normal 2 3" xfId="58" xr:uid="{B49D2FA0-95B0-4208-BD0C-97E1BA00CAE5}"/>
    <cellStyle name="Normal 2 4" xfId="55" xr:uid="{258FF1F4-7D99-4C21-8A9D-A9302308B767}"/>
    <cellStyle name="Normal 2 5" xfId="62" xr:uid="{DA352FB3-9C89-45C2-B69A-D1F65E6554FF}"/>
    <cellStyle name="Normal 3" xfId="61" xr:uid="{8BEE5A9F-F37C-4980-8978-BF38624F5377}"/>
    <cellStyle name="Normal_Sheet1" xfId="38" xr:uid="{00000000-0005-0000-0000-000027000000}"/>
    <cellStyle name="Note" xfId="39" xr:uid="{00000000-0005-0000-0000-000028000000}"/>
    <cellStyle name="Output" xfId="40" xr:uid="{00000000-0005-0000-0000-000029000000}"/>
    <cellStyle name="Title" xfId="41" xr:uid="{00000000-0005-0000-0000-00002A000000}"/>
    <cellStyle name="Total" xfId="42" xr:uid="{00000000-0005-0000-0000-00002B000000}"/>
    <cellStyle name="Warning Text" xfId="43" xr:uid="{00000000-0005-0000-0000-00002C000000}"/>
    <cellStyle name="เครื่องหมายจุลภาค 2" xfId="44" xr:uid="{00000000-0005-0000-0000-00002D000000}"/>
    <cellStyle name="เครื่องหมายจุลภาค 2 2" xfId="56" xr:uid="{C8D5E771-8BEA-4A30-B285-DBC1889FA21F}"/>
    <cellStyle name="เครื่องหมายจุลภาค 2 3" xfId="64" xr:uid="{3B031EF2-40A9-4666-87B4-31C1988CA8A8}"/>
    <cellStyle name="จุลภาค" xfId="60" builtinId="3"/>
    <cellStyle name="ปกติ" xfId="0" builtinId="0"/>
    <cellStyle name="ปกติ 2" xfId="45" xr:uid="{00000000-0005-0000-0000-00002E000000}"/>
    <cellStyle name="ปกติ 2 2" xfId="46" xr:uid="{00000000-0005-0000-0000-00002F000000}"/>
    <cellStyle name="ปกติ 3" xfId="47" xr:uid="{00000000-0005-0000-0000-000030000000}"/>
    <cellStyle name="ปกติ 3 2" xfId="63" xr:uid="{4195A49D-1FA3-4A40-8277-CEBD220319EE}"/>
    <cellStyle name="ปกติ 4" xfId="48" xr:uid="{00000000-0005-0000-0000-000031000000}"/>
    <cellStyle name="ปกติ 5" xfId="49" xr:uid="{00000000-0005-0000-0000-000032000000}"/>
    <cellStyle name="ปกติ 6" xfId="50" xr:uid="{00000000-0005-0000-0000-000033000000}"/>
    <cellStyle name="ปกติ 7" xfId="51" xr:uid="{00000000-0005-0000-0000-000034000000}"/>
    <cellStyle name="ปกติ 8" xfId="54" xr:uid="{1237B07F-CAC7-4F1F-BD21-8A549D59364D}"/>
    <cellStyle name="ปกติ_Bonus9Maung" xfId="52" xr:uid="{00000000-0005-0000-0000-000035000000}"/>
  </cellStyles>
  <dxfs count="7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5639</xdr:colOff>
      <xdr:row>0</xdr:row>
      <xdr:rowOff>38209</xdr:rowOff>
    </xdr:from>
    <xdr:to>
      <xdr:col>2</xdr:col>
      <xdr:colOff>1848970</xdr:colOff>
      <xdr:row>1</xdr:row>
      <xdr:rowOff>15178</xdr:rowOff>
    </xdr:to>
    <xdr:sp macro="" textlink="">
      <xdr:nvSpPr>
        <xdr:cNvPr id="3" name="Freeform 37">
          <a:extLst>
            <a:ext uri="{FF2B5EF4-FFF2-40B4-BE49-F238E27FC236}">
              <a16:creationId xmlns:a16="http://schemas.microsoft.com/office/drawing/2014/main" id="{B7AF5926-4B6C-025B-702A-B669B5E1B70F}"/>
            </a:ext>
          </a:extLst>
        </xdr:cNvPr>
        <xdr:cNvSpPr>
          <a:spLocks/>
        </xdr:cNvSpPr>
      </xdr:nvSpPr>
      <xdr:spPr bwMode="auto">
        <a:xfrm>
          <a:off x="5639" y="38209"/>
          <a:ext cx="5109846" cy="385984"/>
        </a:xfrm>
        <a:custGeom>
          <a:avLst/>
          <a:gdLst>
            <a:gd name="T0" fmla="*/ 0 w 12060"/>
            <a:gd name="T1" fmla="*/ 102 h 615"/>
            <a:gd name="T2" fmla="*/ 8 w 12060"/>
            <a:gd name="T3" fmla="*/ 62 h 615"/>
            <a:gd name="T4" fmla="*/ 30 w 12060"/>
            <a:gd name="T5" fmla="*/ 30 h 615"/>
            <a:gd name="T6" fmla="*/ 62 w 12060"/>
            <a:gd name="T7" fmla="*/ 8 h 615"/>
            <a:gd name="T8" fmla="*/ 102 w 12060"/>
            <a:gd name="T9" fmla="*/ 0 h 615"/>
            <a:gd name="T10" fmla="*/ 11957 w 12060"/>
            <a:gd name="T11" fmla="*/ 0 h 615"/>
            <a:gd name="T12" fmla="*/ 11997 w 12060"/>
            <a:gd name="T13" fmla="*/ 8 h 615"/>
            <a:gd name="T14" fmla="*/ 12030 w 12060"/>
            <a:gd name="T15" fmla="*/ 30 h 615"/>
            <a:gd name="T16" fmla="*/ 12051 w 12060"/>
            <a:gd name="T17" fmla="*/ 62 h 615"/>
            <a:gd name="T18" fmla="*/ 12060 w 12060"/>
            <a:gd name="T19" fmla="*/ 102 h 615"/>
            <a:gd name="T20" fmla="*/ 12060 w 12060"/>
            <a:gd name="T21" fmla="*/ 512 h 615"/>
            <a:gd name="T22" fmla="*/ 12051 w 12060"/>
            <a:gd name="T23" fmla="*/ 552 h 615"/>
            <a:gd name="T24" fmla="*/ 12030 w 12060"/>
            <a:gd name="T25" fmla="*/ 585 h 615"/>
            <a:gd name="T26" fmla="*/ 11997 w 12060"/>
            <a:gd name="T27" fmla="*/ 606 h 615"/>
            <a:gd name="T28" fmla="*/ 11957 w 12060"/>
            <a:gd name="T29" fmla="*/ 615 h 615"/>
            <a:gd name="T30" fmla="*/ 102 w 12060"/>
            <a:gd name="T31" fmla="*/ 615 h 615"/>
            <a:gd name="T32" fmla="*/ 62 w 12060"/>
            <a:gd name="T33" fmla="*/ 606 h 615"/>
            <a:gd name="T34" fmla="*/ 30 w 12060"/>
            <a:gd name="T35" fmla="*/ 585 h 615"/>
            <a:gd name="T36" fmla="*/ 8 w 12060"/>
            <a:gd name="T37" fmla="*/ 552 h 615"/>
            <a:gd name="T38" fmla="*/ 0 w 12060"/>
            <a:gd name="T39" fmla="*/ 512 h 615"/>
            <a:gd name="T40" fmla="*/ 0 w 12060"/>
            <a:gd name="T41" fmla="*/ 102 h 615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12060" h="615">
              <a:moveTo>
                <a:pt x="0" y="102"/>
              </a:moveTo>
              <a:lnTo>
                <a:pt x="8" y="62"/>
              </a:lnTo>
              <a:lnTo>
                <a:pt x="30" y="30"/>
              </a:lnTo>
              <a:lnTo>
                <a:pt x="62" y="8"/>
              </a:lnTo>
              <a:lnTo>
                <a:pt x="102" y="0"/>
              </a:lnTo>
              <a:lnTo>
                <a:pt x="11957" y="0"/>
              </a:lnTo>
              <a:lnTo>
                <a:pt x="11997" y="8"/>
              </a:lnTo>
              <a:lnTo>
                <a:pt x="12030" y="30"/>
              </a:lnTo>
              <a:lnTo>
                <a:pt x="12051" y="62"/>
              </a:lnTo>
              <a:lnTo>
                <a:pt x="12060" y="102"/>
              </a:lnTo>
              <a:lnTo>
                <a:pt x="12060" y="512"/>
              </a:lnTo>
              <a:lnTo>
                <a:pt x="12051" y="552"/>
              </a:lnTo>
              <a:lnTo>
                <a:pt x="12030" y="585"/>
              </a:lnTo>
              <a:lnTo>
                <a:pt x="11997" y="606"/>
              </a:lnTo>
              <a:lnTo>
                <a:pt x="11957" y="615"/>
              </a:lnTo>
              <a:lnTo>
                <a:pt x="102" y="615"/>
              </a:lnTo>
              <a:lnTo>
                <a:pt x="62" y="606"/>
              </a:lnTo>
              <a:lnTo>
                <a:pt x="30" y="585"/>
              </a:lnTo>
              <a:lnTo>
                <a:pt x="8" y="552"/>
              </a:lnTo>
              <a:lnTo>
                <a:pt x="0" y="512"/>
              </a:lnTo>
              <a:lnTo>
                <a:pt x="0" y="102"/>
              </a:lnTo>
              <a:close/>
            </a:path>
          </a:pathLst>
        </a:cu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609263</xdr:colOff>
      <xdr:row>2</xdr:row>
      <xdr:rowOff>104775</xdr:rowOff>
    </xdr:to>
    <xdr:grpSp>
      <xdr:nvGrpSpPr>
        <xdr:cNvPr id="2" name="Group 39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>
          <a:grpSpLocks/>
        </xdr:cNvGrpSpPr>
      </xdr:nvGrpSpPr>
      <xdr:grpSpPr bwMode="auto">
        <a:xfrm>
          <a:off x="0" y="261938"/>
          <a:ext cx="9300826" cy="366712"/>
          <a:chOff x="0" y="0"/>
          <a:chExt cx="12092" cy="695"/>
        </a:xfrm>
      </xdr:grpSpPr>
      <xdr:sp macro="" textlink="">
        <xdr:nvSpPr>
          <xdr:cNvPr id="3" name="Freeform 40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>
            <a:spLocks/>
          </xdr:cNvSpPr>
        </xdr:nvSpPr>
        <xdr:spPr bwMode="auto">
          <a:xfrm>
            <a:off x="20" y="20"/>
            <a:ext cx="12060" cy="675"/>
          </a:xfrm>
          <a:custGeom>
            <a:avLst/>
            <a:gdLst>
              <a:gd name="T0" fmla="*/ 0 w 12060"/>
              <a:gd name="T1" fmla="*/ 112 h 675"/>
              <a:gd name="T2" fmla="*/ 8 w 12060"/>
              <a:gd name="T3" fmla="*/ 68 h 675"/>
              <a:gd name="T4" fmla="*/ 32 w 12060"/>
              <a:gd name="T5" fmla="*/ 32 h 675"/>
              <a:gd name="T6" fmla="*/ 68 w 12060"/>
              <a:gd name="T7" fmla="*/ 8 h 675"/>
              <a:gd name="T8" fmla="*/ 112 w 12060"/>
              <a:gd name="T9" fmla="*/ 0 h 675"/>
              <a:gd name="T10" fmla="*/ 11947 w 12060"/>
              <a:gd name="T11" fmla="*/ 0 h 675"/>
              <a:gd name="T12" fmla="*/ 11991 w 12060"/>
              <a:gd name="T13" fmla="*/ 8 h 675"/>
              <a:gd name="T14" fmla="*/ 12027 w 12060"/>
              <a:gd name="T15" fmla="*/ 32 h 675"/>
              <a:gd name="T16" fmla="*/ 12051 w 12060"/>
              <a:gd name="T17" fmla="*/ 68 h 675"/>
              <a:gd name="T18" fmla="*/ 12060 w 12060"/>
              <a:gd name="T19" fmla="*/ 112 h 675"/>
              <a:gd name="T20" fmla="*/ 12060 w 12060"/>
              <a:gd name="T21" fmla="*/ 562 h 675"/>
              <a:gd name="T22" fmla="*/ 12051 w 12060"/>
              <a:gd name="T23" fmla="*/ 606 h 675"/>
              <a:gd name="T24" fmla="*/ 12027 w 12060"/>
              <a:gd name="T25" fmla="*/ 642 h 675"/>
              <a:gd name="T26" fmla="*/ 11991 w 12060"/>
              <a:gd name="T27" fmla="*/ 666 h 675"/>
              <a:gd name="T28" fmla="*/ 11947 w 12060"/>
              <a:gd name="T29" fmla="*/ 675 h 675"/>
              <a:gd name="T30" fmla="*/ 112 w 12060"/>
              <a:gd name="T31" fmla="*/ 675 h 675"/>
              <a:gd name="T32" fmla="*/ 68 w 12060"/>
              <a:gd name="T33" fmla="*/ 666 h 675"/>
              <a:gd name="T34" fmla="*/ 32 w 12060"/>
              <a:gd name="T35" fmla="*/ 642 h 675"/>
              <a:gd name="T36" fmla="*/ 8 w 12060"/>
              <a:gd name="T37" fmla="*/ 606 h 675"/>
              <a:gd name="T38" fmla="*/ 0 w 12060"/>
              <a:gd name="T39" fmla="*/ 562 h 675"/>
              <a:gd name="T40" fmla="*/ 0 w 12060"/>
              <a:gd name="T41" fmla="*/ 112 h 675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12060" h="675">
                <a:moveTo>
                  <a:pt x="0" y="112"/>
                </a:moveTo>
                <a:lnTo>
                  <a:pt x="8" y="68"/>
                </a:lnTo>
                <a:lnTo>
                  <a:pt x="32" y="32"/>
                </a:lnTo>
                <a:lnTo>
                  <a:pt x="68" y="8"/>
                </a:lnTo>
                <a:lnTo>
                  <a:pt x="112" y="0"/>
                </a:lnTo>
                <a:lnTo>
                  <a:pt x="11947" y="0"/>
                </a:lnTo>
                <a:lnTo>
                  <a:pt x="11991" y="8"/>
                </a:lnTo>
                <a:lnTo>
                  <a:pt x="12027" y="32"/>
                </a:lnTo>
                <a:lnTo>
                  <a:pt x="12051" y="68"/>
                </a:lnTo>
                <a:lnTo>
                  <a:pt x="12060" y="112"/>
                </a:lnTo>
                <a:lnTo>
                  <a:pt x="12060" y="562"/>
                </a:lnTo>
                <a:lnTo>
                  <a:pt x="12051" y="606"/>
                </a:lnTo>
                <a:lnTo>
                  <a:pt x="12027" y="642"/>
                </a:lnTo>
                <a:lnTo>
                  <a:pt x="11991" y="666"/>
                </a:lnTo>
                <a:lnTo>
                  <a:pt x="11947" y="675"/>
                </a:lnTo>
                <a:lnTo>
                  <a:pt x="112" y="675"/>
                </a:lnTo>
                <a:lnTo>
                  <a:pt x="68" y="666"/>
                </a:lnTo>
                <a:lnTo>
                  <a:pt x="32" y="642"/>
                </a:lnTo>
                <a:lnTo>
                  <a:pt x="8" y="606"/>
                </a:lnTo>
                <a:lnTo>
                  <a:pt x="0" y="562"/>
                </a:lnTo>
                <a:lnTo>
                  <a:pt x="0" y="112"/>
                </a:lnTo>
                <a:close/>
              </a:path>
            </a:pathLst>
          </a:custGeom>
          <a:noFill/>
          <a:ln w="254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" name="Text Box 41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12092" cy="6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/>
          <a:lstStyle/>
          <a:p>
            <a:pPr eaLnBrk="0" hangingPunct="0"/>
            <a:r>
              <a:rPr lang="en-US" sz="1600" b="1"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</a:t>
            </a:r>
            <a:r>
              <a:rPr lang="th-TH" sz="1600" b="1"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ส่วนที่ 8 ความเห็นของคณะกรรมการกลั่นกรองการประเมินผลการปฏิบัติงานของข้าราชการหรือพนักงานส่วนท้องถิ่น</a:t>
            </a:r>
          </a:p>
        </xdr:txBody>
      </xdr:sp>
    </xdr:grpSp>
    <xdr:clientData/>
  </xdr:twoCellAnchor>
  <xdr:twoCellAnchor>
    <xdr:from>
      <xdr:col>0</xdr:col>
      <xdr:colOff>0</xdr:colOff>
      <xdr:row>13</xdr:row>
      <xdr:rowOff>0</xdr:rowOff>
    </xdr:from>
    <xdr:to>
      <xdr:col>9</xdr:col>
      <xdr:colOff>609263</xdr:colOff>
      <xdr:row>14</xdr:row>
      <xdr:rowOff>95401</xdr:rowOff>
    </xdr:to>
    <xdr:sp macro="" textlink="">
      <xdr:nvSpPr>
        <xdr:cNvPr id="5" name="Text Box 41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>
          <a:spLocks noChangeArrowheads="1"/>
        </xdr:cNvSpPr>
      </xdr:nvSpPr>
      <xdr:spPr bwMode="auto">
        <a:xfrm>
          <a:off x="0" y="3343275"/>
          <a:ext cx="9257963" cy="352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eaLnBrk="0" hangingPunct="0"/>
          <a:r>
            <a:rPr lang="en-US" sz="1600" b="1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th-TH" sz="1600" b="1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ส่วนที่ </a:t>
          </a:r>
          <a:r>
            <a:rPr lang="en-US" sz="1600" b="1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9</a:t>
          </a:r>
          <a:r>
            <a:rPr lang="en-US" sz="1600" b="1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 b="1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ผลพิจารณาของนายก อบจ./นายกเทศมนตรี/นายก อบต.</a:t>
          </a:r>
          <a:endParaRPr lang="th-TH" sz="1600" b="1"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14654</xdr:rowOff>
    </xdr:from>
    <xdr:to>
      <xdr:col>2</xdr:col>
      <xdr:colOff>9525</xdr:colOff>
      <xdr:row>11</xdr:row>
      <xdr:rowOff>0</xdr:rowOff>
    </xdr:to>
    <xdr:cxnSp macro="">
      <xdr:nvCxnSpPr>
        <xdr:cNvPr id="2" name="ตัวเชื่อมต่อตรง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CxnSpPr/>
      </xdr:nvCxnSpPr>
      <xdr:spPr>
        <a:xfrm>
          <a:off x="0" y="2662604"/>
          <a:ext cx="1247775" cy="7092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7327</xdr:colOff>
      <xdr:row>20</xdr:row>
      <xdr:rowOff>7327</xdr:rowOff>
    </xdr:from>
    <xdr:to>
      <xdr:col>2</xdr:col>
      <xdr:colOff>5603</xdr:colOff>
      <xdr:row>21</xdr:row>
      <xdr:rowOff>11206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CxnSpPr/>
      </xdr:nvCxnSpPr>
      <xdr:spPr>
        <a:xfrm>
          <a:off x="7327" y="6522427"/>
          <a:ext cx="1236526" cy="7277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</xdr:row>
      <xdr:rowOff>7327</xdr:rowOff>
    </xdr:from>
    <xdr:to>
      <xdr:col>1</xdr:col>
      <xdr:colOff>723900</xdr:colOff>
      <xdr:row>15</xdr:row>
      <xdr:rowOff>719138</xdr:rowOff>
    </xdr:to>
    <xdr:cxnSp macro="">
      <xdr:nvCxnSpPr>
        <xdr:cNvPr id="4" name="ตัวเชื่อมต่อตรง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CxnSpPr/>
      </xdr:nvCxnSpPr>
      <xdr:spPr>
        <a:xfrm>
          <a:off x="0" y="4588852"/>
          <a:ext cx="1152525" cy="7118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2762250</xdr:colOff>
      <xdr:row>0</xdr:row>
      <xdr:rowOff>0</xdr:rowOff>
    </xdr:from>
    <xdr:to>
      <xdr:col>0</xdr:col>
      <xdr:colOff>3752850</xdr:colOff>
      <xdr:row>4</xdr:row>
      <xdr:rowOff>66675</xdr:rowOff>
    </xdr:to>
    <xdr:pic>
      <xdr:nvPicPr>
        <xdr:cNvPr id="3" name="imagerId40">
          <a:extLst>
            <a:ext uri="{FF2B5EF4-FFF2-40B4-BE49-F238E27FC236}">
              <a16:creationId xmlns:a16="http://schemas.microsoft.com/office/drawing/2014/main" id="{722989CC-3A8E-4A93-981C-D6AEC10C3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0"/>
          <a:ext cx="990600" cy="11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60585</xdr:rowOff>
    </xdr:from>
    <xdr:to>
      <xdr:col>7</xdr:col>
      <xdr:colOff>419256</xdr:colOff>
      <xdr:row>1</xdr:row>
      <xdr:rowOff>99060</xdr:rowOff>
    </xdr:to>
    <xdr:grpSp>
      <xdr:nvGrpSpPr>
        <xdr:cNvPr id="2049" name="Group 36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GrpSpPr>
          <a:grpSpLocks/>
        </xdr:cNvGrpSpPr>
      </xdr:nvGrpSpPr>
      <xdr:grpSpPr bwMode="auto">
        <a:xfrm>
          <a:off x="0" y="60585"/>
          <a:ext cx="9359149" cy="446689"/>
          <a:chOff x="-1125" y="368"/>
          <a:chExt cx="12388" cy="713"/>
        </a:xfrm>
      </xdr:grpSpPr>
      <xdr:sp macro="" textlink="">
        <xdr:nvSpPr>
          <xdr:cNvPr id="2050" name="Freeform 37">
            <a:extLst>
              <a:ext uri="{FF2B5EF4-FFF2-40B4-BE49-F238E27FC236}">
                <a16:creationId xmlns:a16="http://schemas.microsoft.com/office/drawing/2014/main" id="{00000000-0008-0000-0100-000002080000}"/>
              </a:ext>
            </a:extLst>
          </xdr:cNvPr>
          <xdr:cNvSpPr>
            <a:spLocks/>
          </xdr:cNvSpPr>
        </xdr:nvSpPr>
        <xdr:spPr bwMode="auto">
          <a:xfrm>
            <a:off x="-1125" y="368"/>
            <a:ext cx="12060" cy="615"/>
          </a:xfrm>
          <a:custGeom>
            <a:avLst/>
            <a:gdLst>
              <a:gd name="T0" fmla="*/ 0 w 12060"/>
              <a:gd name="T1" fmla="*/ 102 h 615"/>
              <a:gd name="T2" fmla="*/ 8 w 12060"/>
              <a:gd name="T3" fmla="*/ 62 h 615"/>
              <a:gd name="T4" fmla="*/ 30 w 12060"/>
              <a:gd name="T5" fmla="*/ 30 h 615"/>
              <a:gd name="T6" fmla="*/ 62 w 12060"/>
              <a:gd name="T7" fmla="*/ 8 h 615"/>
              <a:gd name="T8" fmla="*/ 102 w 12060"/>
              <a:gd name="T9" fmla="*/ 0 h 615"/>
              <a:gd name="T10" fmla="*/ 11957 w 12060"/>
              <a:gd name="T11" fmla="*/ 0 h 615"/>
              <a:gd name="T12" fmla="*/ 11997 w 12060"/>
              <a:gd name="T13" fmla="*/ 8 h 615"/>
              <a:gd name="T14" fmla="*/ 12030 w 12060"/>
              <a:gd name="T15" fmla="*/ 30 h 615"/>
              <a:gd name="T16" fmla="*/ 12051 w 12060"/>
              <a:gd name="T17" fmla="*/ 62 h 615"/>
              <a:gd name="T18" fmla="*/ 12060 w 12060"/>
              <a:gd name="T19" fmla="*/ 102 h 615"/>
              <a:gd name="T20" fmla="*/ 12060 w 12060"/>
              <a:gd name="T21" fmla="*/ 512 h 615"/>
              <a:gd name="T22" fmla="*/ 12051 w 12060"/>
              <a:gd name="T23" fmla="*/ 552 h 615"/>
              <a:gd name="T24" fmla="*/ 12030 w 12060"/>
              <a:gd name="T25" fmla="*/ 585 h 615"/>
              <a:gd name="T26" fmla="*/ 11997 w 12060"/>
              <a:gd name="T27" fmla="*/ 606 h 615"/>
              <a:gd name="T28" fmla="*/ 11957 w 12060"/>
              <a:gd name="T29" fmla="*/ 615 h 615"/>
              <a:gd name="T30" fmla="*/ 102 w 12060"/>
              <a:gd name="T31" fmla="*/ 615 h 615"/>
              <a:gd name="T32" fmla="*/ 62 w 12060"/>
              <a:gd name="T33" fmla="*/ 606 h 615"/>
              <a:gd name="T34" fmla="*/ 30 w 12060"/>
              <a:gd name="T35" fmla="*/ 585 h 615"/>
              <a:gd name="T36" fmla="*/ 8 w 12060"/>
              <a:gd name="T37" fmla="*/ 552 h 615"/>
              <a:gd name="T38" fmla="*/ 0 w 12060"/>
              <a:gd name="T39" fmla="*/ 512 h 615"/>
              <a:gd name="T40" fmla="*/ 0 w 12060"/>
              <a:gd name="T41" fmla="*/ 102 h 615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12060" h="615">
                <a:moveTo>
                  <a:pt x="0" y="102"/>
                </a:moveTo>
                <a:lnTo>
                  <a:pt x="8" y="62"/>
                </a:lnTo>
                <a:lnTo>
                  <a:pt x="30" y="30"/>
                </a:lnTo>
                <a:lnTo>
                  <a:pt x="62" y="8"/>
                </a:lnTo>
                <a:lnTo>
                  <a:pt x="102" y="0"/>
                </a:lnTo>
                <a:lnTo>
                  <a:pt x="11957" y="0"/>
                </a:lnTo>
                <a:lnTo>
                  <a:pt x="11997" y="8"/>
                </a:lnTo>
                <a:lnTo>
                  <a:pt x="12030" y="30"/>
                </a:lnTo>
                <a:lnTo>
                  <a:pt x="12051" y="62"/>
                </a:lnTo>
                <a:lnTo>
                  <a:pt x="12060" y="102"/>
                </a:lnTo>
                <a:lnTo>
                  <a:pt x="12060" y="512"/>
                </a:lnTo>
                <a:lnTo>
                  <a:pt x="12051" y="552"/>
                </a:lnTo>
                <a:lnTo>
                  <a:pt x="12030" y="585"/>
                </a:lnTo>
                <a:lnTo>
                  <a:pt x="11997" y="606"/>
                </a:lnTo>
                <a:lnTo>
                  <a:pt x="11957" y="615"/>
                </a:lnTo>
                <a:lnTo>
                  <a:pt x="102" y="615"/>
                </a:lnTo>
                <a:lnTo>
                  <a:pt x="62" y="606"/>
                </a:lnTo>
                <a:lnTo>
                  <a:pt x="30" y="585"/>
                </a:lnTo>
                <a:lnTo>
                  <a:pt x="8" y="552"/>
                </a:lnTo>
                <a:lnTo>
                  <a:pt x="0" y="512"/>
                </a:lnTo>
                <a:lnTo>
                  <a:pt x="0" y="102"/>
                </a:lnTo>
                <a:close/>
              </a:path>
            </a:pathLst>
          </a:custGeom>
          <a:noFill/>
          <a:ln w="254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51" name="Text Box 38">
            <a:extLst>
              <a:ext uri="{FF2B5EF4-FFF2-40B4-BE49-F238E27FC236}">
                <a16:creationId xmlns:a16="http://schemas.microsoft.com/office/drawing/2014/main" id="{00000000-0008-0000-0100-000003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837" y="426"/>
            <a:ext cx="12100" cy="6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th-TH" sz="1600" b="1" i="0" u="none" strike="noStrike" baseline="0">
                <a:solidFill>
                  <a:srgbClr val="000000"/>
                </a:solidFill>
                <a:latin typeface="TH SarabunIT๙" panose="020B0500040200020003" pitchFamily="34" charset="-34"/>
                <a:cs typeface="TH SarabunIT๙" panose="020B0500040200020003" pitchFamily="34" charset="-34"/>
              </a:rPr>
              <a:t>ส่วนที่ 1 การประเมินผลสัมฤทธิ์ของงาน (ร้อยละ ๗๐)</a:t>
            </a:r>
          </a:p>
          <a:p>
            <a:pPr algn="l" rtl="0">
              <a:defRPr sz="1000"/>
            </a:pPr>
            <a:endParaRPr lang="th-TH" sz="1600" b="1" i="0" u="none" strike="noStrike" baseline="0">
              <a:solidFill>
                <a:srgbClr val="000000"/>
              </a:solidFill>
              <a:latin typeface="TH SarabunIT?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6</xdr:col>
      <xdr:colOff>514351</xdr:colOff>
      <xdr:row>0</xdr:row>
      <xdr:rowOff>371475</xdr:rowOff>
    </xdr:to>
    <xdr:grpSp>
      <xdr:nvGrpSpPr>
        <xdr:cNvPr id="2" name="Group 39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>
          <a:grpSpLocks/>
        </xdr:cNvGrpSpPr>
      </xdr:nvGrpSpPr>
      <xdr:grpSpPr bwMode="auto">
        <a:xfrm>
          <a:off x="1" y="0"/>
          <a:ext cx="9241631" cy="371475"/>
          <a:chOff x="0" y="0"/>
          <a:chExt cx="12080" cy="695"/>
        </a:xfrm>
      </xdr:grpSpPr>
      <xdr:sp macro="" textlink="">
        <xdr:nvSpPr>
          <xdr:cNvPr id="3" name="Freeform 40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>
            <a:spLocks/>
          </xdr:cNvSpPr>
        </xdr:nvSpPr>
        <xdr:spPr bwMode="auto">
          <a:xfrm>
            <a:off x="20" y="20"/>
            <a:ext cx="12060" cy="675"/>
          </a:xfrm>
          <a:custGeom>
            <a:avLst/>
            <a:gdLst>
              <a:gd name="T0" fmla="*/ 0 w 12060"/>
              <a:gd name="T1" fmla="*/ 112 h 675"/>
              <a:gd name="T2" fmla="*/ 8 w 12060"/>
              <a:gd name="T3" fmla="*/ 68 h 675"/>
              <a:gd name="T4" fmla="*/ 32 w 12060"/>
              <a:gd name="T5" fmla="*/ 32 h 675"/>
              <a:gd name="T6" fmla="*/ 68 w 12060"/>
              <a:gd name="T7" fmla="*/ 8 h 675"/>
              <a:gd name="T8" fmla="*/ 112 w 12060"/>
              <a:gd name="T9" fmla="*/ 0 h 675"/>
              <a:gd name="T10" fmla="*/ 11947 w 12060"/>
              <a:gd name="T11" fmla="*/ 0 h 675"/>
              <a:gd name="T12" fmla="*/ 11991 w 12060"/>
              <a:gd name="T13" fmla="*/ 8 h 675"/>
              <a:gd name="T14" fmla="*/ 12027 w 12060"/>
              <a:gd name="T15" fmla="*/ 32 h 675"/>
              <a:gd name="T16" fmla="*/ 12051 w 12060"/>
              <a:gd name="T17" fmla="*/ 68 h 675"/>
              <a:gd name="T18" fmla="*/ 12060 w 12060"/>
              <a:gd name="T19" fmla="*/ 112 h 675"/>
              <a:gd name="T20" fmla="*/ 12060 w 12060"/>
              <a:gd name="T21" fmla="*/ 562 h 675"/>
              <a:gd name="T22" fmla="*/ 12051 w 12060"/>
              <a:gd name="T23" fmla="*/ 606 h 675"/>
              <a:gd name="T24" fmla="*/ 12027 w 12060"/>
              <a:gd name="T25" fmla="*/ 642 h 675"/>
              <a:gd name="T26" fmla="*/ 11991 w 12060"/>
              <a:gd name="T27" fmla="*/ 666 h 675"/>
              <a:gd name="T28" fmla="*/ 11947 w 12060"/>
              <a:gd name="T29" fmla="*/ 675 h 675"/>
              <a:gd name="T30" fmla="*/ 112 w 12060"/>
              <a:gd name="T31" fmla="*/ 675 h 675"/>
              <a:gd name="T32" fmla="*/ 68 w 12060"/>
              <a:gd name="T33" fmla="*/ 666 h 675"/>
              <a:gd name="T34" fmla="*/ 32 w 12060"/>
              <a:gd name="T35" fmla="*/ 642 h 675"/>
              <a:gd name="T36" fmla="*/ 8 w 12060"/>
              <a:gd name="T37" fmla="*/ 606 h 675"/>
              <a:gd name="T38" fmla="*/ 0 w 12060"/>
              <a:gd name="T39" fmla="*/ 562 h 675"/>
              <a:gd name="T40" fmla="*/ 0 w 12060"/>
              <a:gd name="T41" fmla="*/ 112 h 675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12060" h="675">
                <a:moveTo>
                  <a:pt x="0" y="112"/>
                </a:moveTo>
                <a:lnTo>
                  <a:pt x="8" y="68"/>
                </a:lnTo>
                <a:lnTo>
                  <a:pt x="32" y="32"/>
                </a:lnTo>
                <a:lnTo>
                  <a:pt x="68" y="8"/>
                </a:lnTo>
                <a:lnTo>
                  <a:pt x="112" y="0"/>
                </a:lnTo>
                <a:lnTo>
                  <a:pt x="11947" y="0"/>
                </a:lnTo>
                <a:lnTo>
                  <a:pt x="11991" y="8"/>
                </a:lnTo>
                <a:lnTo>
                  <a:pt x="12027" y="32"/>
                </a:lnTo>
                <a:lnTo>
                  <a:pt x="12051" y="68"/>
                </a:lnTo>
                <a:lnTo>
                  <a:pt x="12060" y="112"/>
                </a:lnTo>
                <a:lnTo>
                  <a:pt x="12060" y="562"/>
                </a:lnTo>
                <a:lnTo>
                  <a:pt x="12051" y="606"/>
                </a:lnTo>
                <a:lnTo>
                  <a:pt x="12027" y="642"/>
                </a:lnTo>
                <a:lnTo>
                  <a:pt x="11991" y="666"/>
                </a:lnTo>
                <a:lnTo>
                  <a:pt x="11947" y="675"/>
                </a:lnTo>
                <a:lnTo>
                  <a:pt x="112" y="675"/>
                </a:lnTo>
                <a:lnTo>
                  <a:pt x="68" y="666"/>
                </a:lnTo>
                <a:lnTo>
                  <a:pt x="32" y="642"/>
                </a:lnTo>
                <a:lnTo>
                  <a:pt x="8" y="606"/>
                </a:lnTo>
                <a:lnTo>
                  <a:pt x="0" y="562"/>
                </a:lnTo>
                <a:lnTo>
                  <a:pt x="0" y="112"/>
                </a:lnTo>
                <a:close/>
              </a:path>
            </a:pathLst>
          </a:custGeom>
          <a:noFill/>
          <a:ln w="254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" name="Text Box 4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12070" cy="6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/>
          <a:lstStyle/>
          <a:p>
            <a:pPr algn="l" rtl="0">
              <a:defRPr sz="1000"/>
            </a:pPr>
            <a:r>
              <a:rPr lang="th-TH" sz="1800" b="1" i="0" u="none" strike="noStrike" baseline="0">
                <a:solidFill>
                  <a:srgbClr val="000000"/>
                </a:solidFill>
                <a:latin typeface="TH SarabunIT๙"/>
                <a:cs typeface="TH SarabunIT๙"/>
              </a:rPr>
              <a:t>   ส่วนที่  2  การประเมินสมรรถนะ (ร้อยละ </a:t>
            </a:r>
            <a:r>
              <a:rPr lang="en-US" sz="1800" b="1" i="0" u="none" strike="noStrike" baseline="0">
                <a:solidFill>
                  <a:srgbClr val="000000"/>
                </a:solidFill>
                <a:latin typeface="TH SarabunIT๙"/>
                <a:cs typeface="TH SarabunIT๙"/>
              </a:rPr>
              <a:t>3</a:t>
            </a:r>
            <a:r>
              <a:rPr lang="th-TH" sz="1800" b="1" i="0" u="none" strike="noStrike" baseline="0">
                <a:solidFill>
                  <a:srgbClr val="000000"/>
                </a:solidFill>
                <a:latin typeface="TH SarabunIT๙"/>
                <a:cs typeface="TH SarabunIT๙"/>
              </a:rPr>
              <a:t>๐)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6</xdr:col>
      <xdr:colOff>514351</xdr:colOff>
      <xdr:row>0</xdr:row>
      <xdr:rowOff>371475</xdr:rowOff>
    </xdr:to>
    <xdr:grpSp>
      <xdr:nvGrpSpPr>
        <xdr:cNvPr id="2" name="Group 39">
          <a:extLst>
            <a:ext uri="{FF2B5EF4-FFF2-40B4-BE49-F238E27FC236}">
              <a16:creationId xmlns:a16="http://schemas.microsoft.com/office/drawing/2014/main" id="{E7D4A7EE-3371-43ED-B4D0-5DE7AC6C1F60}"/>
            </a:ext>
          </a:extLst>
        </xdr:cNvPr>
        <xdr:cNvGrpSpPr>
          <a:grpSpLocks/>
        </xdr:cNvGrpSpPr>
      </xdr:nvGrpSpPr>
      <xdr:grpSpPr bwMode="auto">
        <a:xfrm>
          <a:off x="1" y="0"/>
          <a:ext cx="9110663" cy="371475"/>
          <a:chOff x="0" y="0"/>
          <a:chExt cx="12080" cy="695"/>
        </a:xfrm>
      </xdr:grpSpPr>
      <xdr:sp macro="" textlink="">
        <xdr:nvSpPr>
          <xdr:cNvPr id="3" name="Freeform 40">
            <a:extLst>
              <a:ext uri="{FF2B5EF4-FFF2-40B4-BE49-F238E27FC236}">
                <a16:creationId xmlns:a16="http://schemas.microsoft.com/office/drawing/2014/main" id="{368041CA-2747-1F27-FB2A-6A0035BCC28E}"/>
              </a:ext>
            </a:extLst>
          </xdr:cNvPr>
          <xdr:cNvSpPr>
            <a:spLocks/>
          </xdr:cNvSpPr>
        </xdr:nvSpPr>
        <xdr:spPr bwMode="auto">
          <a:xfrm>
            <a:off x="20" y="20"/>
            <a:ext cx="12060" cy="675"/>
          </a:xfrm>
          <a:custGeom>
            <a:avLst/>
            <a:gdLst>
              <a:gd name="T0" fmla="*/ 0 w 12060"/>
              <a:gd name="T1" fmla="*/ 112 h 675"/>
              <a:gd name="T2" fmla="*/ 8 w 12060"/>
              <a:gd name="T3" fmla="*/ 68 h 675"/>
              <a:gd name="T4" fmla="*/ 32 w 12060"/>
              <a:gd name="T5" fmla="*/ 32 h 675"/>
              <a:gd name="T6" fmla="*/ 68 w 12060"/>
              <a:gd name="T7" fmla="*/ 8 h 675"/>
              <a:gd name="T8" fmla="*/ 112 w 12060"/>
              <a:gd name="T9" fmla="*/ 0 h 675"/>
              <a:gd name="T10" fmla="*/ 11947 w 12060"/>
              <a:gd name="T11" fmla="*/ 0 h 675"/>
              <a:gd name="T12" fmla="*/ 11991 w 12060"/>
              <a:gd name="T13" fmla="*/ 8 h 675"/>
              <a:gd name="T14" fmla="*/ 12027 w 12060"/>
              <a:gd name="T15" fmla="*/ 32 h 675"/>
              <a:gd name="T16" fmla="*/ 12051 w 12060"/>
              <a:gd name="T17" fmla="*/ 68 h 675"/>
              <a:gd name="T18" fmla="*/ 12060 w 12060"/>
              <a:gd name="T19" fmla="*/ 112 h 675"/>
              <a:gd name="T20" fmla="*/ 12060 w 12060"/>
              <a:gd name="T21" fmla="*/ 562 h 675"/>
              <a:gd name="T22" fmla="*/ 12051 w 12060"/>
              <a:gd name="T23" fmla="*/ 606 h 675"/>
              <a:gd name="T24" fmla="*/ 12027 w 12060"/>
              <a:gd name="T25" fmla="*/ 642 h 675"/>
              <a:gd name="T26" fmla="*/ 11991 w 12060"/>
              <a:gd name="T27" fmla="*/ 666 h 675"/>
              <a:gd name="T28" fmla="*/ 11947 w 12060"/>
              <a:gd name="T29" fmla="*/ 675 h 675"/>
              <a:gd name="T30" fmla="*/ 112 w 12060"/>
              <a:gd name="T31" fmla="*/ 675 h 675"/>
              <a:gd name="T32" fmla="*/ 68 w 12060"/>
              <a:gd name="T33" fmla="*/ 666 h 675"/>
              <a:gd name="T34" fmla="*/ 32 w 12060"/>
              <a:gd name="T35" fmla="*/ 642 h 675"/>
              <a:gd name="T36" fmla="*/ 8 w 12060"/>
              <a:gd name="T37" fmla="*/ 606 h 675"/>
              <a:gd name="T38" fmla="*/ 0 w 12060"/>
              <a:gd name="T39" fmla="*/ 562 h 675"/>
              <a:gd name="T40" fmla="*/ 0 w 12060"/>
              <a:gd name="T41" fmla="*/ 112 h 675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12060" h="675">
                <a:moveTo>
                  <a:pt x="0" y="112"/>
                </a:moveTo>
                <a:lnTo>
                  <a:pt x="8" y="68"/>
                </a:lnTo>
                <a:lnTo>
                  <a:pt x="32" y="32"/>
                </a:lnTo>
                <a:lnTo>
                  <a:pt x="68" y="8"/>
                </a:lnTo>
                <a:lnTo>
                  <a:pt x="112" y="0"/>
                </a:lnTo>
                <a:lnTo>
                  <a:pt x="11947" y="0"/>
                </a:lnTo>
                <a:lnTo>
                  <a:pt x="11991" y="8"/>
                </a:lnTo>
                <a:lnTo>
                  <a:pt x="12027" y="32"/>
                </a:lnTo>
                <a:lnTo>
                  <a:pt x="12051" y="68"/>
                </a:lnTo>
                <a:lnTo>
                  <a:pt x="12060" y="112"/>
                </a:lnTo>
                <a:lnTo>
                  <a:pt x="12060" y="562"/>
                </a:lnTo>
                <a:lnTo>
                  <a:pt x="12051" y="606"/>
                </a:lnTo>
                <a:lnTo>
                  <a:pt x="12027" y="642"/>
                </a:lnTo>
                <a:lnTo>
                  <a:pt x="11991" y="666"/>
                </a:lnTo>
                <a:lnTo>
                  <a:pt x="11947" y="675"/>
                </a:lnTo>
                <a:lnTo>
                  <a:pt x="112" y="675"/>
                </a:lnTo>
                <a:lnTo>
                  <a:pt x="68" y="666"/>
                </a:lnTo>
                <a:lnTo>
                  <a:pt x="32" y="642"/>
                </a:lnTo>
                <a:lnTo>
                  <a:pt x="8" y="606"/>
                </a:lnTo>
                <a:lnTo>
                  <a:pt x="0" y="562"/>
                </a:lnTo>
                <a:lnTo>
                  <a:pt x="0" y="112"/>
                </a:lnTo>
                <a:close/>
              </a:path>
            </a:pathLst>
          </a:custGeom>
          <a:noFill/>
          <a:ln w="254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" name="Text Box 41">
            <a:extLst>
              <a:ext uri="{FF2B5EF4-FFF2-40B4-BE49-F238E27FC236}">
                <a16:creationId xmlns:a16="http://schemas.microsoft.com/office/drawing/2014/main" id="{871FDF4D-072F-1E13-1C81-129BC8F49A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12070" cy="6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/>
          <a:lstStyle/>
          <a:p>
            <a:pPr algn="l" rtl="0">
              <a:defRPr sz="1000"/>
            </a:pPr>
            <a:r>
              <a:rPr lang="th-TH" sz="1800" b="1" i="0" u="none" strike="noStrike" baseline="0">
                <a:solidFill>
                  <a:srgbClr val="000000"/>
                </a:solidFill>
                <a:latin typeface="TH SarabunIT๙"/>
                <a:cs typeface="TH SarabunIT๙"/>
              </a:rPr>
              <a:t>   ส่วนที่  2  การประเมินสมรรถนะ (ร้อยละ ๓๐)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6</xdr:col>
      <xdr:colOff>514351</xdr:colOff>
      <xdr:row>0</xdr:row>
      <xdr:rowOff>371475</xdr:rowOff>
    </xdr:to>
    <xdr:grpSp>
      <xdr:nvGrpSpPr>
        <xdr:cNvPr id="2" name="Group 39">
          <a:extLst>
            <a:ext uri="{FF2B5EF4-FFF2-40B4-BE49-F238E27FC236}">
              <a16:creationId xmlns:a16="http://schemas.microsoft.com/office/drawing/2014/main" id="{1DE688A5-0C18-4115-83F5-7D84FE93E386}"/>
            </a:ext>
          </a:extLst>
        </xdr:cNvPr>
        <xdr:cNvGrpSpPr>
          <a:grpSpLocks/>
        </xdr:cNvGrpSpPr>
      </xdr:nvGrpSpPr>
      <xdr:grpSpPr bwMode="auto">
        <a:xfrm>
          <a:off x="1" y="0"/>
          <a:ext cx="9105900" cy="371475"/>
          <a:chOff x="0" y="0"/>
          <a:chExt cx="12080" cy="695"/>
        </a:xfrm>
      </xdr:grpSpPr>
      <xdr:sp macro="" textlink="">
        <xdr:nvSpPr>
          <xdr:cNvPr id="3" name="Freeform 40">
            <a:extLst>
              <a:ext uri="{FF2B5EF4-FFF2-40B4-BE49-F238E27FC236}">
                <a16:creationId xmlns:a16="http://schemas.microsoft.com/office/drawing/2014/main" id="{2B7E45FD-0984-B189-842B-845F7E20518C}"/>
              </a:ext>
            </a:extLst>
          </xdr:cNvPr>
          <xdr:cNvSpPr>
            <a:spLocks/>
          </xdr:cNvSpPr>
        </xdr:nvSpPr>
        <xdr:spPr bwMode="auto">
          <a:xfrm>
            <a:off x="20" y="20"/>
            <a:ext cx="12060" cy="675"/>
          </a:xfrm>
          <a:custGeom>
            <a:avLst/>
            <a:gdLst>
              <a:gd name="T0" fmla="*/ 0 w 12060"/>
              <a:gd name="T1" fmla="*/ 112 h 675"/>
              <a:gd name="T2" fmla="*/ 8 w 12060"/>
              <a:gd name="T3" fmla="*/ 68 h 675"/>
              <a:gd name="T4" fmla="*/ 32 w 12060"/>
              <a:gd name="T5" fmla="*/ 32 h 675"/>
              <a:gd name="T6" fmla="*/ 68 w 12060"/>
              <a:gd name="T7" fmla="*/ 8 h 675"/>
              <a:gd name="T8" fmla="*/ 112 w 12060"/>
              <a:gd name="T9" fmla="*/ 0 h 675"/>
              <a:gd name="T10" fmla="*/ 11947 w 12060"/>
              <a:gd name="T11" fmla="*/ 0 h 675"/>
              <a:gd name="T12" fmla="*/ 11991 w 12060"/>
              <a:gd name="T13" fmla="*/ 8 h 675"/>
              <a:gd name="T14" fmla="*/ 12027 w 12060"/>
              <a:gd name="T15" fmla="*/ 32 h 675"/>
              <a:gd name="T16" fmla="*/ 12051 w 12060"/>
              <a:gd name="T17" fmla="*/ 68 h 675"/>
              <a:gd name="T18" fmla="*/ 12060 w 12060"/>
              <a:gd name="T19" fmla="*/ 112 h 675"/>
              <a:gd name="T20" fmla="*/ 12060 w 12060"/>
              <a:gd name="T21" fmla="*/ 562 h 675"/>
              <a:gd name="T22" fmla="*/ 12051 w 12060"/>
              <a:gd name="T23" fmla="*/ 606 h 675"/>
              <a:gd name="T24" fmla="*/ 12027 w 12060"/>
              <a:gd name="T25" fmla="*/ 642 h 675"/>
              <a:gd name="T26" fmla="*/ 11991 w 12060"/>
              <a:gd name="T27" fmla="*/ 666 h 675"/>
              <a:gd name="T28" fmla="*/ 11947 w 12060"/>
              <a:gd name="T29" fmla="*/ 675 h 675"/>
              <a:gd name="T30" fmla="*/ 112 w 12060"/>
              <a:gd name="T31" fmla="*/ 675 h 675"/>
              <a:gd name="T32" fmla="*/ 68 w 12060"/>
              <a:gd name="T33" fmla="*/ 666 h 675"/>
              <a:gd name="T34" fmla="*/ 32 w 12060"/>
              <a:gd name="T35" fmla="*/ 642 h 675"/>
              <a:gd name="T36" fmla="*/ 8 w 12060"/>
              <a:gd name="T37" fmla="*/ 606 h 675"/>
              <a:gd name="T38" fmla="*/ 0 w 12060"/>
              <a:gd name="T39" fmla="*/ 562 h 675"/>
              <a:gd name="T40" fmla="*/ 0 w 12060"/>
              <a:gd name="T41" fmla="*/ 112 h 675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12060" h="675">
                <a:moveTo>
                  <a:pt x="0" y="112"/>
                </a:moveTo>
                <a:lnTo>
                  <a:pt x="8" y="68"/>
                </a:lnTo>
                <a:lnTo>
                  <a:pt x="32" y="32"/>
                </a:lnTo>
                <a:lnTo>
                  <a:pt x="68" y="8"/>
                </a:lnTo>
                <a:lnTo>
                  <a:pt x="112" y="0"/>
                </a:lnTo>
                <a:lnTo>
                  <a:pt x="11947" y="0"/>
                </a:lnTo>
                <a:lnTo>
                  <a:pt x="11991" y="8"/>
                </a:lnTo>
                <a:lnTo>
                  <a:pt x="12027" y="32"/>
                </a:lnTo>
                <a:lnTo>
                  <a:pt x="12051" y="68"/>
                </a:lnTo>
                <a:lnTo>
                  <a:pt x="12060" y="112"/>
                </a:lnTo>
                <a:lnTo>
                  <a:pt x="12060" y="562"/>
                </a:lnTo>
                <a:lnTo>
                  <a:pt x="12051" y="606"/>
                </a:lnTo>
                <a:lnTo>
                  <a:pt x="12027" y="642"/>
                </a:lnTo>
                <a:lnTo>
                  <a:pt x="11991" y="666"/>
                </a:lnTo>
                <a:lnTo>
                  <a:pt x="11947" y="675"/>
                </a:lnTo>
                <a:lnTo>
                  <a:pt x="112" y="675"/>
                </a:lnTo>
                <a:lnTo>
                  <a:pt x="68" y="666"/>
                </a:lnTo>
                <a:lnTo>
                  <a:pt x="32" y="642"/>
                </a:lnTo>
                <a:lnTo>
                  <a:pt x="8" y="606"/>
                </a:lnTo>
                <a:lnTo>
                  <a:pt x="0" y="562"/>
                </a:lnTo>
                <a:lnTo>
                  <a:pt x="0" y="112"/>
                </a:lnTo>
                <a:close/>
              </a:path>
            </a:pathLst>
          </a:custGeom>
          <a:noFill/>
          <a:ln w="254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" name="Text Box 41">
            <a:extLst>
              <a:ext uri="{FF2B5EF4-FFF2-40B4-BE49-F238E27FC236}">
                <a16:creationId xmlns:a16="http://schemas.microsoft.com/office/drawing/2014/main" id="{873C47CF-83FD-BA1A-E351-57C4586E7526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12070" cy="6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/>
          <a:lstStyle/>
          <a:p>
            <a:pPr algn="l" rtl="0">
              <a:defRPr sz="1000"/>
            </a:pPr>
            <a:r>
              <a:rPr lang="th-TH" sz="1800" b="1" i="0" u="none" strike="noStrike" baseline="0">
                <a:solidFill>
                  <a:srgbClr val="000000"/>
                </a:solidFill>
                <a:latin typeface="TH SarabunIT๙"/>
                <a:cs typeface="TH SarabunIT๙"/>
              </a:rPr>
              <a:t>   ส่วนที่  2  การประเมินสมรรถนะ (ร้อยละ ๓๐)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133351</xdr:rowOff>
    </xdr:from>
    <xdr:to>
      <xdr:col>5</xdr:col>
      <xdr:colOff>390525</xdr:colOff>
      <xdr:row>1</xdr:row>
      <xdr:rowOff>205740</xdr:rowOff>
    </xdr:to>
    <xdr:grpSp>
      <xdr:nvGrpSpPr>
        <xdr:cNvPr id="2" name="Group 39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>
          <a:grpSpLocks/>
        </xdr:cNvGrpSpPr>
      </xdr:nvGrpSpPr>
      <xdr:grpSpPr bwMode="auto">
        <a:xfrm>
          <a:off x="114301" y="133351"/>
          <a:ext cx="7392760" cy="330925"/>
          <a:chOff x="0" y="0"/>
          <a:chExt cx="12298" cy="695"/>
        </a:xfrm>
      </xdr:grpSpPr>
      <xdr:sp macro="" textlink="">
        <xdr:nvSpPr>
          <xdr:cNvPr id="3" name="Freeform 40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>
            <a:spLocks/>
          </xdr:cNvSpPr>
        </xdr:nvSpPr>
        <xdr:spPr bwMode="auto">
          <a:xfrm>
            <a:off x="20" y="20"/>
            <a:ext cx="12060" cy="675"/>
          </a:xfrm>
          <a:custGeom>
            <a:avLst/>
            <a:gdLst>
              <a:gd name="T0" fmla="*/ 0 w 12060"/>
              <a:gd name="T1" fmla="*/ 112 h 675"/>
              <a:gd name="T2" fmla="*/ 8 w 12060"/>
              <a:gd name="T3" fmla="*/ 68 h 675"/>
              <a:gd name="T4" fmla="*/ 32 w 12060"/>
              <a:gd name="T5" fmla="*/ 32 h 675"/>
              <a:gd name="T6" fmla="*/ 68 w 12060"/>
              <a:gd name="T7" fmla="*/ 8 h 675"/>
              <a:gd name="T8" fmla="*/ 112 w 12060"/>
              <a:gd name="T9" fmla="*/ 0 h 675"/>
              <a:gd name="T10" fmla="*/ 11947 w 12060"/>
              <a:gd name="T11" fmla="*/ 0 h 675"/>
              <a:gd name="T12" fmla="*/ 11991 w 12060"/>
              <a:gd name="T13" fmla="*/ 8 h 675"/>
              <a:gd name="T14" fmla="*/ 12027 w 12060"/>
              <a:gd name="T15" fmla="*/ 32 h 675"/>
              <a:gd name="T16" fmla="*/ 12051 w 12060"/>
              <a:gd name="T17" fmla="*/ 68 h 675"/>
              <a:gd name="T18" fmla="*/ 12060 w 12060"/>
              <a:gd name="T19" fmla="*/ 112 h 675"/>
              <a:gd name="T20" fmla="*/ 12060 w 12060"/>
              <a:gd name="T21" fmla="*/ 562 h 675"/>
              <a:gd name="T22" fmla="*/ 12051 w 12060"/>
              <a:gd name="T23" fmla="*/ 606 h 675"/>
              <a:gd name="T24" fmla="*/ 12027 w 12060"/>
              <a:gd name="T25" fmla="*/ 642 h 675"/>
              <a:gd name="T26" fmla="*/ 11991 w 12060"/>
              <a:gd name="T27" fmla="*/ 666 h 675"/>
              <a:gd name="T28" fmla="*/ 11947 w 12060"/>
              <a:gd name="T29" fmla="*/ 675 h 675"/>
              <a:gd name="T30" fmla="*/ 112 w 12060"/>
              <a:gd name="T31" fmla="*/ 675 h 675"/>
              <a:gd name="T32" fmla="*/ 68 w 12060"/>
              <a:gd name="T33" fmla="*/ 666 h 675"/>
              <a:gd name="T34" fmla="*/ 32 w 12060"/>
              <a:gd name="T35" fmla="*/ 642 h 675"/>
              <a:gd name="T36" fmla="*/ 8 w 12060"/>
              <a:gd name="T37" fmla="*/ 606 h 675"/>
              <a:gd name="T38" fmla="*/ 0 w 12060"/>
              <a:gd name="T39" fmla="*/ 562 h 675"/>
              <a:gd name="T40" fmla="*/ 0 w 12060"/>
              <a:gd name="T41" fmla="*/ 112 h 675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12060" h="675">
                <a:moveTo>
                  <a:pt x="0" y="112"/>
                </a:moveTo>
                <a:lnTo>
                  <a:pt x="8" y="68"/>
                </a:lnTo>
                <a:lnTo>
                  <a:pt x="32" y="32"/>
                </a:lnTo>
                <a:lnTo>
                  <a:pt x="68" y="8"/>
                </a:lnTo>
                <a:lnTo>
                  <a:pt x="112" y="0"/>
                </a:lnTo>
                <a:lnTo>
                  <a:pt x="11947" y="0"/>
                </a:lnTo>
                <a:lnTo>
                  <a:pt x="11991" y="8"/>
                </a:lnTo>
                <a:lnTo>
                  <a:pt x="12027" y="32"/>
                </a:lnTo>
                <a:lnTo>
                  <a:pt x="12051" y="68"/>
                </a:lnTo>
                <a:lnTo>
                  <a:pt x="12060" y="112"/>
                </a:lnTo>
                <a:lnTo>
                  <a:pt x="12060" y="562"/>
                </a:lnTo>
                <a:lnTo>
                  <a:pt x="12051" y="606"/>
                </a:lnTo>
                <a:lnTo>
                  <a:pt x="12027" y="642"/>
                </a:lnTo>
                <a:lnTo>
                  <a:pt x="11991" y="666"/>
                </a:lnTo>
                <a:lnTo>
                  <a:pt x="11947" y="675"/>
                </a:lnTo>
                <a:lnTo>
                  <a:pt x="112" y="675"/>
                </a:lnTo>
                <a:lnTo>
                  <a:pt x="68" y="666"/>
                </a:lnTo>
                <a:lnTo>
                  <a:pt x="32" y="642"/>
                </a:lnTo>
                <a:lnTo>
                  <a:pt x="8" y="606"/>
                </a:lnTo>
                <a:lnTo>
                  <a:pt x="0" y="562"/>
                </a:lnTo>
                <a:lnTo>
                  <a:pt x="0" y="112"/>
                </a:lnTo>
                <a:close/>
              </a:path>
            </a:pathLst>
          </a:custGeom>
          <a:noFill/>
          <a:ln w="254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" name="Text Box 4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12298" cy="4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/>
          <a:lstStyle/>
          <a:p>
            <a:pPr algn="l" eaLnBrk="0" hangingPunct="0"/>
            <a:r>
              <a:rPr lang="en-US" sz="1600" b="1"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</a:t>
            </a:r>
            <a:r>
              <a:rPr lang="th-TH" sz="1600" b="1"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ส่วนที่ 3 ข้อตกลงการประเมินผลการปฏิบัติงาน</a:t>
            </a:r>
            <a:endPara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endParaRPr>
          </a:p>
        </xdr:txBody>
      </xdr:sp>
    </xdr:grpSp>
    <xdr:clientData/>
  </xdr:twoCellAnchor>
  <xdr:twoCellAnchor>
    <xdr:from>
      <xdr:col>0</xdr:col>
      <xdr:colOff>140970</xdr:colOff>
      <xdr:row>15</xdr:row>
      <xdr:rowOff>78105</xdr:rowOff>
    </xdr:from>
    <xdr:to>
      <xdr:col>5</xdr:col>
      <xdr:colOff>236220</xdr:colOff>
      <xdr:row>16</xdr:row>
      <xdr:rowOff>182880</xdr:rowOff>
    </xdr:to>
    <xdr:grpSp>
      <xdr:nvGrpSpPr>
        <xdr:cNvPr id="5" name="Group 39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>
          <a:grpSpLocks/>
        </xdr:cNvGrpSpPr>
      </xdr:nvGrpSpPr>
      <xdr:grpSpPr bwMode="auto">
        <a:xfrm>
          <a:off x="140970" y="3956141"/>
          <a:ext cx="7211786" cy="363310"/>
          <a:chOff x="0" y="0"/>
          <a:chExt cx="12080" cy="695"/>
        </a:xfrm>
      </xdr:grpSpPr>
      <xdr:sp macro="" textlink="">
        <xdr:nvSpPr>
          <xdr:cNvPr id="6" name="Freeform 40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>
            <a:spLocks/>
          </xdr:cNvSpPr>
        </xdr:nvSpPr>
        <xdr:spPr bwMode="auto">
          <a:xfrm>
            <a:off x="20" y="20"/>
            <a:ext cx="12060" cy="675"/>
          </a:xfrm>
          <a:custGeom>
            <a:avLst/>
            <a:gdLst>
              <a:gd name="T0" fmla="*/ 0 w 12060"/>
              <a:gd name="T1" fmla="*/ 112 h 675"/>
              <a:gd name="T2" fmla="*/ 8 w 12060"/>
              <a:gd name="T3" fmla="*/ 68 h 675"/>
              <a:gd name="T4" fmla="*/ 32 w 12060"/>
              <a:gd name="T5" fmla="*/ 32 h 675"/>
              <a:gd name="T6" fmla="*/ 68 w 12060"/>
              <a:gd name="T7" fmla="*/ 8 h 675"/>
              <a:gd name="T8" fmla="*/ 112 w 12060"/>
              <a:gd name="T9" fmla="*/ 0 h 675"/>
              <a:gd name="T10" fmla="*/ 11947 w 12060"/>
              <a:gd name="T11" fmla="*/ 0 h 675"/>
              <a:gd name="T12" fmla="*/ 11991 w 12060"/>
              <a:gd name="T13" fmla="*/ 8 h 675"/>
              <a:gd name="T14" fmla="*/ 12027 w 12060"/>
              <a:gd name="T15" fmla="*/ 32 h 675"/>
              <a:gd name="T16" fmla="*/ 12051 w 12060"/>
              <a:gd name="T17" fmla="*/ 68 h 675"/>
              <a:gd name="T18" fmla="*/ 12060 w 12060"/>
              <a:gd name="T19" fmla="*/ 112 h 675"/>
              <a:gd name="T20" fmla="*/ 12060 w 12060"/>
              <a:gd name="T21" fmla="*/ 562 h 675"/>
              <a:gd name="T22" fmla="*/ 12051 w 12060"/>
              <a:gd name="T23" fmla="*/ 606 h 675"/>
              <a:gd name="T24" fmla="*/ 12027 w 12060"/>
              <a:gd name="T25" fmla="*/ 642 h 675"/>
              <a:gd name="T26" fmla="*/ 11991 w 12060"/>
              <a:gd name="T27" fmla="*/ 666 h 675"/>
              <a:gd name="T28" fmla="*/ 11947 w 12060"/>
              <a:gd name="T29" fmla="*/ 675 h 675"/>
              <a:gd name="T30" fmla="*/ 112 w 12060"/>
              <a:gd name="T31" fmla="*/ 675 h 675"/>
              <a:gd name="T32" fmla="*/ 68 w 12060"/>
              <a:gd name="T33" fmla="*/ 666 h 675"/>
              <a:gd name="T34" fmla="*/ 32 w 12060"/>
              <a:gd name="T35" fmla="*/ 642 h 675"/>
              <a:gd name="T36" fmla="*/ 8 w 12060"/>
              <a:gd name="T37" fmla="*/ 606 h 675"/>
              <a:gd name="T38" fmla="*/ 0 w 12060"/>
              <a:gd name="T39" fmla="*/ 562 h 675"/>
              <a:gd name="T40" fmla="*/ 0 w 12060"/>
              <a:gd name="T41" fmla="*/ 112 h 675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12060" h="675">
                <a:moveTo>
                  <a:pt x="0" y="112"/>
                </a:moveTo>
                <a:lnTo>
                  <a:pt x="8" y="68"/>
                </a:lnTo>
                <a:lnTo>
                  <a:pt x="32" y="32"/>
                </a:lnTo>
                <a:lnTo>
                  <a:pt x="68" y="8"/>
                </a:lnTo>
                <a:lnTo>
                  <a:pt x="112" y="0"/>
                </a:lnTo>
                <a:lnTo>
                  <a:pt x="11947" y="0"/>
                </a:lnTo>
                <a:lnTo>
                  <a:pt x="11991" y="8"/>
                </a:lnTo>
                <a:lnTo>
                  <a:pt x="12027" y="32"/>
                </a:lnTo>
                <a:lnTo>
                  <a:pt x="12051" y="68"/>
                </a:lnTo>
                <a:lnTo>
                  <a:pt x="12060" y="112"/>
                </a:lnTo>
                <a:lnTo>
                  <a:pt x="12060" y="562"/>
                </a:lnTo>
                <a:lnTo>
                  <a:pt x="12051" y="606"/>
                </a:lnTo>
                <a:lnTo>
                  <a:pt x="12027" y="642"/>
                </a:lnTo>
                <a:lnTo>
                  <a:pt x="11991" y="666"/>
                </a:lnTo>
                <a:lnTo>
                  <a:pt x="11947" y="675"/>
                </a:lnTo>
                <a:lnTo>
                  <a:pt x="112" y="675"/>
                </a:lnTo>
                <a:lnTo>
                  <a:pt x="68" y="666"/>
                </a:lnTo>
                <a:lnTo>
                  <a:pt x="32" y="642"/>
                </a:lnTo>
                <a:lnTo>
                  <a:pt x="8" y="606"/>
                </a:lnTo>
                <a:lnTo>
                  <a:pt x="0" y="562"/>
                </a:lnTo>
                <a:lnTo>
                  <a:pt x="0" y="112"/>
                </a:lnTo>
                <a:close/>
              </a:path>
            </a:pathLst>
          </a:custGeom>
          <a:noFill/>
          <a:ln w="254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Text Box 4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12070" cy="6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/>
          <a:lstStyle/>
          <a:p>
            <a:pPr eaLnBrk="0" hangingPunct="0"/>
            <a:r>
              <a:rPr lang="en-US" sz="1600" b="1"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</a:t>
            </a:r>
            <a:r>
              <a:rPr lang="th-TH" sz="1600" b="1"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ส่วนที่ 4 สรุปผลการประเมิน</a:t>
            </a:r>
            <a:endPara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3</xdr:col>
      <xdr:colOff>1879902</xdr:colOff>
      <xdr:row>15</xdr:row>
      <xdr:rowOff>162076</xdr:rowOff>
    </xdr:to>
    <xdr:sp macro="" textlink="">
      <xdr:nvSpPr>
        <xdr:cNvPr id="2" name="Text Box 4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0" y="3590925"/>
          <a:ext cx="7299627" cy="352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eaLnBrk="0" hangingPunct="0"/>
          <a:r>
            <a:rPr lang="en-US" sz="1600" b="1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endParaRPr lang="en-US" sz="1600"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3</xdr:col>
      <xdr:colOff>1885950</xdr:colOff>
      <xdr:row>15</xdr:row>
      <xdr:rowOff>171450</xdr:rowOff>
    </xdr:to>
    <xdr:grpSp>
      <xdr:nvGrpSpPr>
        <xdr:cNvPr id="4" name="Group 39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pSpPr>
          <a:grpSpLocks/>
        </xdr:cNvGrpSpPr>
      </xdr:nvGrpSpPr>
      <xdr:grpSpPr bwMode="auto">
        <a:xfrm>
          <a:off x="0" y="3918513"/>
          <a:ext cx="9264811" cy="364361"/>
          <a:chOff x="0" y="0"/>
          <a:chExt cx="12080" cy="695"/>
        </a:xfrm>
      </xdr:grpSpPr>
      <xdr:sp macro="" textlink="">
        <xdr:nvSpPr>
          <xdr:cNvPr id="5" name="Freeform 40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>
            <a:spLocks/>
          </xdr:cNvSpPr>
        </xdr:nvSpPr>
        <xdr:spPr bwMode="auto">
          <a:xfrm>
            <a:off x="20" y="20"/>
            <a:ext cx="12060" cy="675"/>
          </a:xfrm>
          <a:custGeom>
            <a:avLst/>
            <a:gdLst>
              <a:gd name="T0" fmla="*/ 0 w 12060"/>
              <a:gd name="T1" fmla="*/ 112 h 675"/>
              <a:gd name="T2" fmla="*/ 8 w 12060"/>
              <a:gd name="T3" fmla="*/ 68 h 675"/>
              <a:gd name="T4" fmla="*/ 32 w 12060"/>
              <a:gd name="T5" fmla="*/ 32 h 675"/>
              <a:gd name="T6" fmla="*/ 68 w 12060"/>
              <a:gd name="T7" fmla="*/ 8 h 675"/>
              <a:gd name="T8" fmla="*/ 112 w 12060"/>
              <a:gd name="T9" fmla="*/ 0 h 675"/>
              <a:gd name="T10" fmla="*/ 11947 w 12060"/>
              <a:gd name="T11" fmla="*/ 0 h 675"/>
              <a:gd name="T12" fmla="*/ 11991 w 12060"/>
              <a:gd name="T13" fmla="*/ 8 h 675"/>
              <a:gd name="T14" fmla="*/ 12027 w 12060"/>
              <a:gd name="T15" fmla="*/ 32 h 675"/>
              <a:gd name="T16" fmla="*/ 12051 w 12060"/>
              <a:gd name="T17" fmla="*/ 68 h 675"/>
              <a:gd name="T18" fmla="*/ 12060 w 12060"/>
              <a:gd name="T19" fmla="*/ 112 h 675"/>
              <a:gd name="T20" fmla="*/ 12060 w 12060"/>
              <a:gd name="T21" fmla="*/ 562 h 675"/>
              <a:gd name="T22" fmla="*/ 12051 w 12060"/>
              <a:gd name="T23" fmla="*/ 606 h 675"/>
              <a:gd name="T24" fmla="*/ 12027 w 12060"/>
              <a:gd name="T25" fmla="*/ 642 h 675"/>
              <a:gd name="T26" fmla="*/ 11991 w 12060"/>
              <a:gd name="T27" fmla="*/ 666 h 675"/>
              <a:gd name="T28" fmla="*/ 11947 w 12060"/>
              <a:gd name="T29" fmla="*/ 675 h 675"/>
              <a:gd name="T30" fmla="*/ 112 w 12060"/>
              <a:gd name="T31" fmla="*/ 675 h 675"/>
              <a:gd name="T32" fmla="*/ 68 w 12060"/>
              <a:gd name="T33" fmla="*/ 666 h 675"/>
              <a:gd name="T34" fmla="*/ 32 w 12060"/>
              <a:gd name="T35" fmla="*/ 642 h 675"/>
              <a:gd name="T36" fmla="*/ 8 w 12060"/>
              <a:gd name="T37" fmla="*/ 606 h 675"/>
              <a:gd name="T38" fmla="*/ 0 w 12060"/>
              <a:gd name="T39" fmla="*/ 562 h 675"/>
              <a:gd name="T40" fmla="*/ 0 w 12060"/>
              <a:gd name="T41" fmla="*/ 112 h 675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12060" h="675">
                <a:moveTo>
                  <a:pt x="0" y="112"/>
                </a:moveTo>
                <a:lnTo>
                  <a:pt x="8" y="68"/>
                </a:lnTo>
                <a:lnTo>
                  <a:pt x="32" y="32"/>
                </a:lnTo>
                <a:lnTo>
                  <a:pt x="68" y="8"/>
                </a:lnTo>
                <a:lnTo>
                  <a:pt x="112" y="0"/>
                </a:lnTo>
                <a:lnTo>
                  <a:pt x="11947" y="0"/>
                </a:lnTo>
                <a:lnTo>
                  <a:pt x="11991" y="8"/>
                </a:lnTo>
                <a:lnTo>
                  <a:pt x="12027" y="32"/>
                </a:lnTo>
                <a:lnTo>
                  <a:pt x="12051" y="68"/>
                </a:lnTo>
                <a:lnTo>
                  <a:pt x="12060" y="112"/>
                </a:lnTo>
                <a:lnTo>
                  <a:pt x="12060" y="562"/>
                </a:lnTo>
                <a:lnTo>
                  <a:pt x="12051" y="606"/>
                </a:lnTo>
                <a:lnTo>
                  <a:pt x="12027" y="642"/>
                </a:lnTo>
                <a:lnTo>
                  <a:pt x="11991" y="666"/>
                </a:lnTo>
                <a:lnTo>
                  <a:pt x="11947" y="675"/>
                </a:lnTo>
                <a:lnTo>
                  <a:pt x="112" y="675"/>
                </a:lnTo>
                <a:lnTo>
                  <a:pt x="68" y="666"/>
                </a:lnTo>
                <a:lnTo>
                  <a:pt x="32" y="642"/>
                </a:lnTo>
                <a:lnTo>
                  <a:pt x="8" y="606"/>
                </a:lnTo>
                <a:lnTo>
                  <a:pt x="0" y="562"/>
                </a:lnTo>
                <a:lnTo>
                  <a:pt x="0" y="112"/>
                </a:lnTo>
                <a:close/>
              </a:path>
            </a:pathLst>
          </a:custGeom>
          <a:noFill/>
          <a:ln w="254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" name="Text Box 41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12070" cy="6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/>
          <a:lstStyle/>
          <a:p>
            <a:pPr eaLnBrk="0" hangingPunct="0"/>
            <a:r>
              <a:rPr lang="en-US" sz="1600" b="1"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</a:t>
            </a:r>
            <a:r>
              <a:rPr lang="th-TH" sz="1600" b="1"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ส่วนที่ </a:t>
            </a:r>
            <a:r>
              <a:rPr lang="en-US" sz="1600" b="1"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5</a:t>
            </a:r>
            <a:r>
              <a:rPr lang="th-TH" sz="1600" b="1"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แผนพัฒนาการปฏิบัติราชการ</a:t>
            </a:r>
            <a:endPara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1390650</xdr:colOff>
      <xdr:row>0</xdr:row>
      <xdr:rowOff>361950</xdr:rowOff>
    </xdr:to>
    <xdr:grpSp>
      <xdr:nvGrpSpPr>
        <xdr:cNvPr id="2" name="Group 39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>
          <a:grpSpLocks/>
        </xdr:cNvGrpSpPr>
      </xdr:nvGrpSpPr>
      <xdr:grpSpPr bwMode="auto">
        <a:xfrm>
          <a:off x="0" y="0"/>
          <a:ext cx="7307036" cy="361950"/>
          <a:chOff x="0" y="0"/>
          <a:chExt cx="12080" cy="695"/>
        </a:xfrm>
      </xdr:grpSpPr>
      <xdr:sp macro="" textlink="">
        <xdr:nvSpPr>
          <xdr:cNvPr id="3" name="Freeform 40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>
            <a:spLocks/>
          </xdr:cNvSpPr>
        </xdr:nvSpPr>
        <xdr:spPr bwMode="auto">
          <a:xfrm>
            <a:off x="20" y="20"/>
            <a:ext cx="12060" cy="675"/>
          </a:xfrm>
          <a:custGeom>
            <a:avLst/>
            <a:gdLst>
              <a:gd name="T0" fmla="*/ 0 w 12060"/>
              <a:gd name="T1" fmla="*/ 112 h 675"/>
              <a:gd name="T2" fmla="*/ 8 w 12060"/>
              <a:gd name="T3" fmla="*/ 68 h 675"/>
              <a:gd name="T4" fmla="*/ 32 w 12060"/>
              <a:gd name="T5" fmla="*/ 32 h 675"/>
              <a:gd name="T6" fmla="*/ 68 w 12060"/>
              <a:gd name="T7" fmla="*/ 8 h 675"/>
              <a:gd name="T8" fmla="*/ 112 w 12060"/>
              <a:gd name="T9" fmla="*/ 0 h 675"/>
              <a:gd name="T10" fmla="*/ 11947 w 12060"/>
              <a:gd name="T11" fmla="*/ 0 h 675"/>
              <a:gd name="T12" fmla="*/ 11991 w 12060"/>
              <a:gd name="T13" fmla="*/ 8 h 675"/>
              <a:gd name="T14" fmla="*/ 12027 w 12060"/>
              <a:gd name="T15" fmla="*/ 32 h 675"/>
              <a:gd name="T16" fmla="*/ 12051 w 12060"/>
              <a:gd name="T17" fmla="*/ 68 h 675"/>
              <a:gd name="T18" fmla="*/ 12060 w 12060"/>
              <a:gd name="T19" fmla="*/ 112 h 675"/>
              <a:gd name="T20" fmla="*/ 12060 w 12060"/>
              <a:gd name="T21" fmla="*/ 562 h 675"/>
              <a:gd name="T22" fmla="*/ 12051 w 12060"/>
              <a:gd name="T23" fmla="*/ 606 h 675"/>
              <a:gd name="T24" fmla="*/ 12027 w 12060"/>
              <a:gd name="T25" fmla="*/ 642 h 675"/>
              <a:gd name="T26" fmla="*/ 11991 w 12060"/>
              <a:gd name="T27" fmla="*/ 666 h 675"/>
              <a:gd name="T28" fmla="*/ 11947 w 12060"/>
              <a:gd name="T29" fmla="*/ 675 h 675"/>
              <a:gd name="T30" fmla="*/ 112 w 12060"/>
              <a:gd name="T31" fmla="*/ 675 h 675"/>
              <a:gd name="T32" fmla="*/ 68 w 12060"/>
              <a:gd name="T33" fmla="*/ 666 h 675"/>
              <a:gd name="T34" fmla="*/ 32 w 12060"/>
              <a:gd name="T35" fmla="*/ 642 h 675"/>
              <a:gd name="T36" fmla="*/ 8 w 12060"/>
              <a:gd name="T37" fmla="*/ 606 h 675"/>
              <a:gd name="T38" fmla="*/ 0 w 12060"/>
              <a:gd name="T39" fmla="*/ 562 h 675"/>
              <a:gd name="T40" fmla="*/ 0 w 12060"/>
              <a:gd name="T41" fmla="*/ 112 h 675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12060" h="675">
                <a:moveTo>
                  <a:pt x="0" y="112"/>
                </a:moveTo>
                <a:lnTo>
                  <a:pt x="8" y="68"/>
                </a:lnTo>
                <a:lnTo>
                  <a:pt x="32" y="32"/>
                </a:lnTo>
                <a:lnTo>
                  <a:pt x="68" y="8"/>
                </a:lnTo>
                <a:lnTo>
                  <a:pt x="112" y="0"/>
                </a:lnTo>
                <a:lnTo>
                  <a:pt x="11947" y="0"/>
                </a:lnTo>
                <a:lnTo>
                  <a:pt x="11991" y="8"/>
                </a:lnTo>
                <a:lnTo>
                  <a:pt x="12027" y="32"/>
                </a:lnTo>
                <a:lnTo>
                  <a:pt x="12051" y="68"/>
                </a:lnTo>
                <a:lnTo>
                  <a:pt x="12060" y="112"/>
                </a:lnTo>
                <a:lnTo>
                  <a:pt x="12060" y="562"/>
                </a:lnTo>
                <a:lnTo>
                  <a:pt x="12051" y="606"/>
                </a:lnTo>
                <a:lnTo>
                  <a:pt x="12027" y="642"/>
                </a:lnTo>
                <a:lnTo>
                  <a:pt x="11991" y="666"/>
                </a:lnTo>
                <a:lnTo>
                  <a:pt x="11947" y="675"/>
                </a:lnTo>
                <a:lnTo>
                  <a:pt x="112" y="675"/>
                </a:lnTo>
                <a:lnTo>
                  <a:pt x="68" y="666"/>
                </a:lnTo>
                <a:lnTo>
                  <a:pt x="32" y="642"/>
                </a:lnTo>
                <a:lnTo>
                  <a:pt x="8" y="606"/>
                </a:lnTo>
                <a:lnTo>
                  <a:pt x="0" y="562"/>
                </a:lnTo>
                <a:lnTo>
                  <a:pt x="0" y="112"/>
                </a:lnTo>
                <a:close/>
              </a:path>
            </a:pathLst>
          </a:custGeom>
          <a:noFill/>
          <a:ln w="254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" name="Text Box 41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12070" cy="6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/>
          <a:lstStyle/>
          <a:p>
            <a:pPr eaLnBrk="0" hangingPunct="0"/>
            <a:r>
              <a:rPr lang="en-US" sz="1600" b="1"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</a:t>
            </a:r>
            <a:r>
              <a:rPr lang="th-TH" sz="1600" b="1"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ส่วนที่ 6 การแจ้งและรับทราบการประเมินผล</a:t>
            </a:r>
          </a:p>
        </xdr:txBody>
      </xdr:sp>
    </xdr:grpSp>
    <xdr:clientData/>
  </xdr:twoCellAnchor>
  <xdr:twoCellAnchor>
    <xdr:from>
      <xdr:col>0</xdr:col>
      <xdr:colOff>19050</xdr:colOff>
      <xdr:row>11</xdr:row>
      <xdr:rowOff>114300</xdr:rowOff>
    </xdr:from>
    <xdr:to>
      <xdr:col>2</xdr:col>
      <xdr:colOff>1409700</xdr:colOff>
      <xdr:row>12</xdr:row>
      <xdr:rowOff>200025</xdr:rowOff>
    </xdr:to>
    <xdr:grpSp>
      <xdr:nvGrpSpPr>
        <xdr:cNvPr id="5" name="Group 39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>
          <a:grpSpLocks/>
        </xdr:cNvGrpSpPr>
      </xdr:nvGrpSpPr>
      <xdr:grpSpPr bwMode="auto">
        <a:xfrm>
          <a:off x="19050" y="3352800"/>
          <a:ext cx="7287986" cy="357868"/>
          <a:chOff x="0" y="0"/>
          <a:chExt cx="12080" cy="695"/>
        </a:xfrm>
      </xdr:grpSpPr>
      <xdr:sp macro="" textlink="">
        <xdr:nvSpPr>
          <xdr:cNvPr id="6" name="Freeform 40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>
            <a:spLocks/>
          </xdr:cNvSpPr>
        </xdr:nvSpPr>
        <xdr:spPr bwMode="auto">
          <a:xfrm>
            <a:off x="20" y="20"/>
            <a:ext cx="12060" cy="675"/>
          </a:xfrm>
          <a:custGeom>
            <a:avLst/>
            <a:gdLst>
              <a:gd name="T0" fmla="*/ 0 w 12060"/>
              <a:gd name="T1" fmla="*/ 112 h 675"/>
              <a:gd name="T2" fmla="*/ 8 w 12060"/>
              <a:gd name="T3" fmla="*/ 68 h 675"/>
              <a:gd name="T4" fmla="*/ 32 w 12060"/>
              <a:gd name="T5" fmla="*/ 32 h 675"/>
              <a:gd name="T6" fmla="*/ 68 w 12060"/>
              <a:gd name="T7" fmla="*/ 8 h 675"/>
              <a:gd name="T8" fmla="*/ 112 w 12060"/>
              <a:gd name="T9" fmla="*/ 0 h 675"/>
              <a:gd name="T10" fmla="*/ 11947 w 12060"/>
              <a:gd name="T11" fmla="*/ 0 h 675"/>
              <a:gd name="T12" fmla="*/ 11991 w 12060"/>
              <a:gd name="T13" fmla="*/ 8 h 675"/>
              <a:gd name="T14" fmla="*/ 12027 w 12060"/>
              <a:gd name="T15" fmla="*/ 32 h 675"/>
              <a:gd name="T16" fmla="*/ 12051 w 12060"/>
              <a:gd name="T17" fmla="*/ 68 h 675"/>
              <a:gd name="T18" fmla="*/ 12060 w 12060"/>
              <a:gd name="T19" fmla="*/ 112 h 675"/>
              <a:gd name="T20" fmla="*/ 12060 w 12060"/>
              <a:gd name="T21" fmla="*/ 562 h 675"/>
              <a:gd name="T22" fmla="*/ 12051 w 12060"/>
              <a:gd name="T23" fmla="*/ 606 h 675"/>
              <a:gd name="T24" fmla="*/ 12027 w 12060"/>
              <a:gd name="T25" fmla="*/ 642 h 675"/>
              <a:gd name="T26" fmla="*/ 11991 w 12060"/>
              <a:gd name="T27" fmla="*/ 666 h 675"/>
              <a:gd name="T28" fmla="*/ 11947 w 12060"/>
              <a:gd name="T29" fmla="*/ 675 h 675"/>
              <a:gd name="T30" fmla="*/ 112 w 12060"/>
              <a:gd name="T31" fmla="*/ 675 h 675"/>
              <a:gd name="T32" fmla="*/ 68 w 12060"/>
              <a:gd name="T33" fmla="*/ 666 h 675"/>
              <a:gd name="T34" fmla="*/ 32 w 12060"/>
              <a:gd name="T35" fmla="*/ 642 h 675"/>
              <a:gd name="T36" fmla="*/ 8 w 12060"/>
              <a:gd name="T37" fmla="*/ 606 h 675"/>
              <a:gd name="T38" fmla="*/ 0 w 12060"/>
              <a:gd name="T39" fmla="*/ 562 h 675"/>
              <a:gd name="T40" fmla="*/ 0 w 12060"/>
              <a:gd name="T41" fmla="*/ 112 h 675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12060" h="675">
                <a:moveTo>
                  <a:pt x="0" y="112"/>
                </a:moveTo>
                <a:lnTo>
                  <a:pt x="8" y="68"/>
                </a:lnTo>
                <a:lnTo>
                  <a:pt x="32" y="32"/>
                </a:lnTo>
                <a:lnTo>
                  <a:pt x="68" y="8"/>
                </a:lnTo>
                <a:lnTo>
                  <a:pt x="112" y="0"/>
                </a:lnTo>
                <a:lnTo>
                  <a:pt x="11947" y="0"/>
                </a:lnTo>
                <a:lnTo>
                  <a:pt x="11991" y="8"/>
                </a:lnTo>
                <a:lnTo>
                  <a:pt x="12027" y="32"/>
                </a:lnTo>
                <a:lnTo>
                  <a:pt x="12051" y="68"/>
                </a:lnTo>
                <a:lnTo>
                  <a:pt x="12060" y="112"/>
                </a:lnTo>
                <a:lnTo>
                  <a:pt x="12060" y="562"/>
                </a:lnTo>
                <a:lnTo>
                  <a:pt x="12051" y="606"/>
                </a:lnTo>
                <a:lnTo>
                  <a:pt x="12027" y="642"/>
                </a:lnTo>
                <a:lnTo>
                  <a:pt x="11991" y="666"/>
                </a:lnTo>
                <a:lnTo>
                  <a:pt x="11947" y="675"/>
                </a:lnTo>
                <a:lnTo>
                  <a:pt x="112" y="675"/>
                </a:lnTo>
                <a:lnTo>
                  <a:pt x="68" y="666"/>
                </a:lnTo>
                <a:lnTo>
                  <a:pt x="32" y="642"/>
                </a:lnTo>
                <a:lnTo>
                  <a:pt x="8" y="606"/>
                </a:lnTo>
                <a:lnTo>
                  <a:pt x="0" y="562"/>
                </a:lnTo>
                <a:lnTo>
                  <a:pt x="0" y="112"/>
                </a:lnTo>
                <a:close/>
              </a:path>
            </a:pathLst>
          </a:custGeom>
          <a:noFill/>
          <a:ln w="254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Text Box 41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12070" cy="6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/>
          <a:lstStyle/>
          <a:p>
            <a:pPr eaLnBrk="0" hangingPunct="0"/>
            <a:r>
              <a:rPr lang="en-US" sz="1600" b="1"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</a:t>
            </a:r>
            <a:r>
              <a:rPr lang="th-TH" sz="1600" b="1"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ส่วนที่ 7 ความเห็นของผู้บังคับบัญชาเหนือขึ้นไป (ถ้ามี)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2/&#3591;&#3634;&#3609;/3.&#3614;&#3609;&#3633;&#3585;&#3591;&#3634;&#3609;&#3585;&#3619;&#3632;&#3607;&#3619;&#3623;&#3591;/11.&#3648;&#3621;&#3639;&#3656;&#3629;&#3609;&#3588;&#3656;&#3634;&#3592;&#3657;&#3634;&#3591;&#3614;&#3609;&#3633;&#3585;&#3591;&#3634;&#3609;&#3585;&#3619;&#3632;&#3607;&#3619;&#3623;&#3591;/&#3603;%201%20&#3605;.&#3588;.%202561/&#3605;&#3634;&#3619;&#3634;&#3591;&#3648;&#3621;&#3639;&#3656;&#3629;&#3609;&#3648;&#3591;&#3636;&#3609;&#3648;&#3604;&#3639;&#3629;&#3609;%20&#3614;&#3585;&#3626;.2561(&#3616;&#3634;&#3614;&#3619;&#3623;&#3617;&#3627;&#3609;&#3656;&#3623;&#3618;&#3591;&#3634;&#3609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9;&#3632;&#3610;&#3610;&#3591;&#3634;&#3609;&#3619;&#3614;&#3626;&#3605;_&#3612;&#3633;&#3585;&#3652;&#3627;&#3617;67/&#3591;&#3634;&#3609;&#3614;&#3633;&#3602;&#3609;&#3634;&#3610;&#3640;&#3588;&#3588;&#3621;&#3634;&#3585;&#3619;/&#3649;&#3610;&#3610;&#3611;&#3619;&#3632;&#3648;&#3617;&#3636;&#3609;&#3621;&#3641;&#3585;&#3592;&#3657;&#3634;&#3591;(&#3594;&#3633;&#3656;&#3623;&#3588;&#3619;&#3634;&#3623;)/&#3649;&#3610;&#3610;&#3626;&#3619;&#3640;&#3611;&#3585;&#3634;&#3619;&#3611;&#3619;&#3632;&#3648;&#3617;&#3636;&#3609;&#3612;&#3621;&#3585;&#3634;&#3619;&#3611;&#3599;&#3636;&#3610;&#3633;&#3605;&#3636;&#3591;&#3634;&#3609;&#3586;&#3629;&#3591;%20&#3621;&#359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9;&#3632;&#3610;&#3610;&#3591;&#3634;&#3609;&#3619;&#3614;&#3626;&#3605;_&#3612;&#3633;&#3585;&#3652;&#3627;&#3617;68/&#3591;&#3634;&#3609;&#3614;&#3633;&#3602;&#3609;&#3634;&#3610;&#3640;&#3588;&#3588;&#3621;&#3634;&#3585;&#3619;/&#3649;&#3610;&#3610;&#3611;&#3619;&#3632;&#3648;&#3617;&#3636;&#3609;&#3621;&#3641;&#3585;&#3592;&#3657;&#3634;&#3591;(&#3594;&#3633;&#3656;&#3623;&#3588;&#3619;&#3634;&#3623;)/&#3649;&#3610;&#3610;&#3611;&#3619;&#3632;&#3648;&#3617;&#3636;&#3609;&#3612;&#3621;&#3585;&#3634;&#3619;&#3611;&#3599;&#3636;&#3610;&#3633;&#3605;&#3636;&#3591;&#3634;&#3609;%20&#3621;&#3641;&#3585;&#3592;&#3657;&#3634;&#3591;%20&#3619;&#3629;&#3610;%206&#3648;&#3604;&#3639;&#3629;&#3609;&#3649;&#3619;&#3585;/&#3649;&#3610;&#3610;&#3611;&#3619;&#3632;&#3648;&#3617;&#3636;&#3609;&#3612;&#3621;&#3585;&#3634;&#3619;&#3611;&#3599;&#3636;&#3610;&#3633;&#3605;&#3636;&#3591;&#3634;&#3609;%20&#3621;&#3641;&#3585;&#3592;&#3657;&#3634;&#3591;&#3614;&#3609;&#3633;&#3585;&#3591;&#3634;&#3609;&#3585;&#3634;&#3619;&#3648;&#3591;&#3636;&#3609;&#3649;&#3621;&#3632;&#3610;&#3633;&#3597;&#3594;&#36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ชี้แจง"/>
      <sheetName val="ภาพรวม สสจ."/>
      <sheetName val="รพ.ยางชุมน้อย"/>
      <sheetName val="รพ.กันทรารมย์"/>
      <sheetName val="รพ.กันทรลักษ์"/>
      <sheetName val="รพ.ขุขันธ์"/>
      <sheetName val="รพ.ไพรบึง"/>
      <sheetName val="รพ.ปรางค์กู่"/>
      <sheetName val="รพ.ขุนหาญ"/>
      <sheetName val="รพ.ราษีไศล"/>
      <sheetName val="รพ.อุทุมพร"/>
      <sheetName val="รพ.บึงบูรพ์"/>
      <sheetName val="รพ.ห้วยทับทัน"/>
      <sheetName val="รพ.โนนคูณ"/>
      <sheetName val="รพ.ศรีรัตนะ"/>
      <sheetName val="รพ.วังหิน"/>
      <sheetName val="รพ.น้ำเกลี้ยง"/>
      <sheetName val="รพ.ภูสิงห์"/>
      <sheetName val="รพ.เมืองจันทร์"/>
      <sheetName val="รพ.เบญจลักษ์"/>
      <sheetName val="รพ.โพธิ์ศรี"/>
    </sheetNames>
    <sheetDataSet>
      <sheetData sheetId="0" refreshError="1">
        <row r="2">
          <cell r="B2" t="str">
            <v>ผลการประเมิน</v>
          </cell>
          <cell r="C2" t="str">
            <v>ผลการประเมิน</v>
          </cell>
          <cell r="D2" t="str">
            <v>ร้อยละ</v>
          </cell>
          <cell r="E2" t="str">
            <v>ระดับผลการประเมิน</v>
          </cell>
        </row>
        <row r="3">
          <cell r="B3">
            <v>0</v>
          </cell>
          <cell r="C3">
            <v>64.989999999999995</v>
          </cell>
          <cell r="D3" t="str">
            <v>ไม่ได้เลื่อนเงินเดือน</v>
          </cell>
          <cell r="E3" t="str">
            <v>ต้องปรับปรุง</v>
          </cell>
        </row>
        <row r="4">
          <cell r="B4">
            <v>65</v>
          </cell>
          <cell r="C4">
            <v>74.989999999999995</v>
          </cell>
          <cell r="D4" t="str">
            <v>ไม่ได้เลื่อนเงินเดือน</v>
          </cell>
          <cell r="E4" t="str">
            <v>พอใช้</v>
          </cell>
        </row>
        <row r="5">
          <cell r="B5">
            <v>75</v>
          </cell>
          <cell r="C5">
            <v>76.989999999999995</v>
          </cell>
          <cell r="D5">
            <v>0.25</v>
          </cell>
          <cell r="E5" t="str">
            <v>ดี9</v>
          </cell>
        </row>
        <row r="6">
          <cell r="B6">
            <v>77</v>
          </cell>
          <cell r="C6">
            <v>77.989999999999995</v>
          </cell>
          <cell r="D6">
            <v>0.5</v>
          </cell>
          <cell r="E6" t="str">
            <v>ดี8</v>
          </cell>
        </row>
        <row r="7">
          <cell r="B7">
            <v>78</v>
          </cell>
          <cell r="C7">
            <v>78.989999999999995</v>
          </cell>
          <cell r="D7">
            <v>0.75</v>
          </cell>
          <cell r="E7" t="str">
            <v>ดี7</v>
          </cell>
        </row>
        <row r="8">
          <cell r="B8">
            <v>79</v>
          </cell>
          <cell r="C8">
            <v>79.989999999999995</v>
          </cell>
          <cell r="D8">
            <v>1</v>
          </cell>
          <cell r="E8" t="str">
            <v>ดี6</v>
          </cell>
        </row>
        <row r="9">
          <cell r="B9">
            <v>80</v>
          </cell>
          <cell r="C9">
            <v>80.989999999999995</v>
          </cell>
          <cell r="D9">
            <v>1.25</v>
          </cell>
          <cell r="E9" t="str">
            <v>ดี5</v>
          </cell>
        </row>
        <row r="10">
          <cell r="B10">
            <v>81</v>
          </cell>
          <cell r="C10">
            <v>81.99</v>
          </cell>
          <cell r="D10">
            <v>1.5</v>
          </cell>
          <cell r="E10" t="str">
            <v>ดี4</v>
          </cell>
        </row>
        <row r="11">
          <cell r="B11">
            <v>82</v>
          </cell>
          <cell r="C11">
            <v>82.99</v>
          </cell>
          <cell r="D11">
            <v>1.75</v>
          </cell>
          <cell r="E11" t="str">
            <v>ดี3</v>
          </cell>
        </row>
        <row r="12">
          <cell r="B12">
            <v>83</v>
          </cell>
          <cell r="C12">
            <v>83.99</v>
          </cell>
          <cell r="D12">
            <v>2</v>
          </cell>
          <cell r="E12" t="str">
            <v>ดี2</v>
          </cell>
        </row>
        <row r="13">
          <cell r="B13">
            <v>84</v>
          </cell>
          <cell r="C13">
            <v>84.99</v>
          </cell>
          <cell r="D13">
            <v>2.25</v>
          </cell>
          <cell r="E13" t="str">
            <v>ดี1</v>
          </cell>
        </row>
        <row r="14">
          <cell r="B14">
            <v>85</v>
          </cell>
          <cell r="C14">
            <v>85.99</v>
          </cell>
          <cell r="D14">
            <v>2.5</v>
          </cell>
          <cell r="E14" t="str">
            <v>ดีมาก10</v>
          </cell>
        </row>
        <row r="15">
          <cell r="B15">
            <v>86</v>
          </cell>
          <cell r="C15">
            <v>86.99</v>
          </cell>
          <cell r="D15">
            <v>2.75</v>
          </cell>
          <cell r="E15" t="str">
            <v>ดีมาก9</v>
          </cell>
        </row>
        <row r="16">
          <cell r="B16">
            <v>87</v>
          </cell>
          <cell r="C16">
            <v>87.99</v>
          </cell>
          <cell r="D16">
            <v>3</v>
          </cell>
          <cell r="E16" t="str">
            <v>ดีมาก8</v>
          </cell>
        </row>
        <row r="17">
          <cell r="B17">
            <v>88</v>
          </cell>
          <cell r="C17">
            <v>88.99</v>
          </cell>
          <cell r="D17">
            <v>3.25</v>
          </cell>
          <cell r="E17" t="str">
            <v>ดีมาก7</v>
          </cell>
        </row>
        <row r="18">
          <cell r="B18">
            <v>89</v>
          </cell>
          <cell r="C18">
            <v>89.99</v>
          </cell>
          <cell r="D18">
            <v>3.5</v>
          </cell>
          <cell r="E18" t="str">
            <v>ดีมาก6</v>
          </cell>
        </row>
        <row r="19">
          <cell r="B19">
            <v>90</v>
          </cell>
          <cell r="C19">
            <v>90.99</v>
          </cell>
          <cell r="D19">
            <v>3.75</v>
          </cell>
          <cell r="E19" t="str">
            <v>ดีมาก5</v>
          </cell>
        </row>
        <row r="20">
          <cell r="B20">
            <v>91</v>
          </cell>
          <cell r="C20">
            <v>91.99</v>
          </cell>
          <cell r="D20">
            <v>4</v>
          </cell>
          <cell r="E20" t="str">
            <v>ดีมาก4</v>
          </cell>
        </row>
        <row r="21">
          <cell r="B21">
            <v>92</v>
          </cell>
          <cell r="C21">
            <v>92.99</v>
          </cell>
          <cell r="D21">
            <v>4.25</v>
          </cell>
          <cell r="E21" t="str">
            <v>ดีมาก3</v>
          </cell>
        </row>
        <row r="22">
          <cell r="B22">
            <v>93</v>
          </cell>
          <cell r="C22">
            <v>93.99</v>
          </cell>
          <cell r="D22">
            <v>4.5</v>
          </cell>
          <cell r="E22" t="str">
            <v>ดีมาก2</v>
          </cell>
        </row>
        <row r="23">
          <cell r="B23">
            <v>94</v>
          </cell>
          <cell r="C23">
            <v>94.99</v>
          </cell>
          <cell r="D23">
            <v>4.75</v>
          </cell>
          <cell r="E23" t="str">
            <v>ดีมาก1</v>
          </cell>
        </row>
        <row r="24">
          <cell r="B24">
            <v>95</v>
          </cell>
          <cell r="C24">
            <v>95.99</v>
          </cell>
          <cell r="D24">
            <v>5</v>
          </cell>
          <cell r="E24" t="str">
            <v>ดีเด่น5</v>
          </cell>
        </row>
        <row r="25">
          <cell r="B25">
            <v>96</v>
          </cell>
          <cell r="C25">
            <v>96.99</v>
          </cell>
          <cell r="D25">
            <v>5.25</v>
          </cell>
          <cell r="E25" t="str">
            <v>ดีเด่น4</v>
          </cell>
        </row>
        <row r="26">
          <cell r="B26">
            <v>97</v>
          </cell>
          <cell r="C26">
            <v>97.99</v>
          </cell>
          <cell r="D26">
            <v>5.5</v>
          </cell>
          <cell r="E26" t="str">
            <v>ดีเด่น3</v>
          </cell>
        </row>
        <row r="27">
          <cell r="B27">
            <v>98</v>
          </cell>
          <cell r="C27">
            <v>98.99</v>
          </cell>
          <cell r="D27">
            <v>5.75</v>
          </cell>
          <cell r="E27" t="str">
            <v>ดีเด่น2</v>
          </cell>
        </row>
        <row r="28">
          <cell r="B28">
            <v>99</v>
          </cell>
          <cell r="C28">
            <v>100</v>
          </cell>
          <cell r="D28">
            <v>6</v>
          </cell>
          <cell r="E28" t="str">
            <v>ดีเด่น1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ชี้แจง"/>
      <sheetName val="1)ชมธนิตา"/>
      <sheetName val="1)ชนันทิชา"/>
      <sheetName val="1)สุพัตรา"/>
      <sheetName val="1)กัญญา"/>
      <sheetName val="1)ศิริลักษณ์"/>
      <sheetName val="1)ณัฐนันท์"/>
      <sheetName val="1)ธนาวรรณ"/>
      <sheetName val="2)ประเมินรอบที่ 1"/>
      <sheetName val="2)ประเมินรอบที่ 2"/>
      <sheetName val="2)ประเมินทั้งปี"/>
      <sheetName val="3)อ.ห้วยทับทัน"/>
      <sheetName val="4)รายละเอียดการปรับค่าจ้าง(รวม)"/>
      <sheetName val="4)รายละเอียดการปรับค่าจ้าง (นม)"/>
      <sheetName val="4)รายละเอียดการปรับค่าจ้าง (ผม)"/>
      <sheetName val="4)รายละเอียดการปรับค่าจ้าง(หน)"/>
      <sheetName val="4)รายละเอียดการปรับค่าจ้าง(พว)"/>
      <sheetName val="4)รายละเอียดการปรับค่าจ้าง(จส)"/>
      <sheetName val="รายละเอียดค่าจ้าง"/>
    </sheetNames>
    <sheetDataSet>
      <sheetData sheetId="0" refreshError="1">
        <row r="2">
          <cell r="B2" t="str">
            <v>ผลการประเมิน</v>
          </cell>
          <cell r="C2" t="str">
            <v>ผลการประเมิน</v>
          </cell>
          <cell r="D2" t="str">
            <v>ร้อยละ</v>
          </cell>
          <cell r="E2" t="str">
            <v>ระดับผลการประเมิน</v>
          </cell>
        </row>
        <row r="3">
          <cell r="B3">
            <v>0</v>
          </cell>
          <cell r="C3">
            <v>64.989999999999995</v>
          </cell>
          <cell r="D3" t="str">
            <v>ไม่ได้เลื่อนเงินเดือน</v>
          </cell>
          <cell r="E3" t="str">
            <v>ต้องปรับปรุง</v>
          </cell>
        </row>
        <row r="4">
          <cell r="B4">
            <v>65</v>
          </cell>
          <cell r="C4">
            <v>74.989999999999995</v>
          </cell>
          <cell r="D4" t="str">
            <v>ไม่ได้เลื่อนเงินเดือน</v>
          </cell>
          <cell r="E4" t="str">
            <v>พอใช้</v>
          </cell>
        </row>
        <row r="5">
          <cell r="B5">
            <v>75</v>
          </cell>
          <cell r="C5">
            <v>76.989999999999995</v>
          </cell>
          <cell r="D5">
            <v>0.25</v>
          </cell>
          <cell r="E5" t="str">
            <v>ดี9</v>
          </cell>
        </row>
        <row r="6">
          <cell r="B6">
            <v>77</v>
          </cell>
          <cell r="C6">
            <v>77.989999999999995</v>
          </cell>
          <cell r="D6">
            <v>0.5</v>
          </cell>
          <cell r="E6" t="str">
            <v>ดี8</v>
          </cell>
        </row>
        <row r="7">
          <cell r="B7">
            <v>78</v>
          </cell>
          <cell r="C7">
            <v>78.989999999999995</v>
          </cell>
          <cell r="D7">
            <v>0.75</v>
          </cell>
          <cell r="E7" t="str">
            <v>ดี7</v>
          </cell>
        </row>
        <row r="8">
          <cell r="B8">
            <v>79</v>
          </cell>
          <cell r="C8">
            <v>79.989999999999995</v>
          </cell>
          <cell r="D8">
            <v>1</v>
          </cell>
          <cell r="E8" t="str">
            <v>ดี6</v>
          </cell>
        </row>
        <row r="9">
          <cell r="B9">
            <v>80</v>
          </cell>
          <cell r="C9">
            <v>80.989999999999995</v>
          </cell>
          <cell r="D9">
            <v>1.25</v>
          </cell>
          <cell r="E9" t="str">
            <v>ดี5</v>
          </cell>
        </row>
        <row r="10">
          <cell r="B10">
            <v>81</v>
          </cell>
          <cell r="C10">
            <v>81.99</v>
          </cell>
          <cell r="D10">
            <v>1.5</v>
          </cell>
          <cell r="E10" t="str">
            <v>ดี4</v>
          </cell>
        </row>
        <row r="11">
          <cell r="B11">
            <v>82</v>
          </cell>
          <cell r="C11">
            <v>82.99</v>
          </cell>
          <cell r="D11">
            <v>1.75</v>
          </cell>
          <cell r="E11" t="str">
            <v>ดี3</v>
          </cell>
        </row>
        <row r="12">
          <cell r="B12">
            <v>83</v>
          </cell>
          <cell r="C12">
            <v>83.99</v>
          </cell>
          <cell r="D12">
            <v>2</v>
          </cell>
          <cell r="E12" t="str">
            <v>ดี2</v>
          </cell>
        </row>
        <row r="13">
          <cell r="B13">
            <v>84</v>
          </cell>
          <cell r="C13">
            <v>84.99</v>
          </cell>
          <cell r="D13">
            <v>2.25</v>
          </cell>
          <cell r="E13" t="str">
            <v>ดี1</v>
          </cell>
        </row>
        <row r="14">
          <cell r="B14">
            <v>85</v>
          </cell>
          <cell r="C14">
            <v>85.99</v>
          </cell>
          <cell r="D14">
            <v>2.5</v>
          </cell>
          <cell r="E14" t="str">
            <v>ดีมาก10</v>
          </cell>
        </row>
        <row r="15">
          <cell r="B15">
            <v>86</v>
          </cell>
          <cell r="C15">
            <v>86.99</v>
          </cell>
          <cell r="D15">
            <v>2.75</v>
          </cell>
          <cell r="E15" t="str">
            <v>ดีมาก9</v>
          </cell>
        </row>
        <row r="16">
          <cell r="B16">
            <v>87</v>
          </cell>
          <cell r="C16">
            <v>87.99</v>
          </cell>
          <cell r="D16">
            <v>3</v>
          </cell>
          <cell r="E16" t="str">
            <v>ดีมาก8</v>
          </cell>
        </row>
        <row r="17">
          <cell r="B17">
            <v>88</v>
          </cell>
          <cell r="C17">
            <v>88.99</v>
          </cell>
          <cell r="D17">
            <v>3.25</v>
          </cell>
          <cell r="E17" t="str">
            <v>ดีมาก7</v>
          </cell>
        </row>
        <row r="18">
          <cell r="B18">
            <v>89</v>
          </cell>
          <cell r="C18">
            <v>89.99</v>
          </cell>
          <cell r="D18">
            <v>3.5</v>
          </cell>
          <cell r="E18" t="str">
            <v>ดีมาก6</v>
          </cell>
        </row>
        <row r="19">
          <cell r="B19">
            <v>90</v>
          </cell>
          <cell r="C19">
            <v>90.99</v>
          </cell>
          <cell r="D19">
            <v>3.75</v>
          </cell>
          <cell r="E19" t="str">
            <v>ดีมาก5</v>
          </cell>
        </row>
        <row r="20">
          <cell r="B20">
            <v>91</v>
          </cell>
          <cell r="C20">
            <v>91.99</v>
          </cell>
          <cell r="D20">
            <v>4</v>
          </cell>
          <cell r="E20" t="str">
            <v>ดีมาก4</v>
          </cell>
        </row>
        <row r="21">
          <cell r="B21">
            <v>92</v>
          </cell>
          <cell r="C21">
            <v>92.99</v>
          </cell>
          <cell r="D21">
            <v>4.25</v>
          </cell>
          <cell r="E21" t="str">
            <v>ดีมาก3</v>
          </cell>
        </row>
        <row r="22">
          <cell r="B22">
            <v>93</v>
          </cell>
          <cell r="C22">
            <v>93.99</v>
          </cell>
          <cell r="D22">
            <v>4.5</v>
          </cell>
          <cell r="E22" t="str">
            <v>ดีมาก2</v>
          </cell>
        </row>
        <row r="23">
          <cell r="B23">
            <v>94</v>
          </cell>
          <cell r="C23">
            <v>94.99</v>
          </cell>
          <cell r="D23">
            <v>4.75</v>
          </cell>
          <cell r="E23" t="str">
            <v>ดีมาก1</v>
          </cell>
        </row>
        <row r="24">
          <cell r="B24">
            <v>95</v>
          </cell>
          <cell r="C24">
            <v>95.99</v>
          </cell>
          <cell r="D24">
            <v>5</v>
          </cell>
          <cell r="E24" t="str">
            <v>ดีเด่น5</v>
          </cell>
        </row>
        <row r="25">
          <cell r="B25">
            <v>96</v>
          </cell>
          <cell r="C25">
            <v>96.99</v>
          </cell>
          <cell r="D25">
            <v>5.25</v>
          </cell>
          <cell r="E25" t="str">
            <v>ดีเด่น4</v>
          </cell>
        </row>
        <row r="26">
          <cell r="B26">
            <v>97</v>
          </cell>
          <cell r="C26">
            <v>97.99</v>
          </cell>
          <cell r="D26">
            <v>5.5</v>
          </cell>
          <cell r="E26" t="str">
            <v>ดีเด่น3</v>
          </cell>
        </row>
        <row r="27">
          <cell r="B27">
            <v>98</v>
          </cell>
          <cell r="C27">
            <v>98.99</v>
          </cell>
          <cell r="D27">
            <v>5.75</v>
          </cell>
          <cell r="E27" t="str">
            <v>ดีเด่น2</v>
          </cell>
        </row>
        <row r="28">
          <cell r="B28">
            <v>99</v>
          </cell>
          <cell r="C28">
            <v>100</v>
          </cell>
          <cell r="D28">
            <v>6</v>
          </cell>
          <cell r="E28" t="str">
            <v>ดีเด่น1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ตกลงในการปฏิบัติราชการ"/>
      <sheetName val="ข้อมูลบุคคล"/>
      <sheetName val="ประเมินผลสัมฤทธิ์ของงาน "/>
      <sheetName val="ประเมินสมรรถนะ"/>
      <sheetName val="แผนพัฒนาการปฏิบัติราชการ"/>
      <sheetName val="ข้อตกลงผลประเมิน"/>
      <sheetName val="แจ้งผล-ความคิดเห็น หน."/>
      <sheetName val="ลงนามนายก"/>
      <sheetName val="หน้าที่ 1"/>
      <sheetName val="หน้าที่ 2"/>
      <sheetName val="หน้าที่ 3"/>
    </sheetNames>
    <sheetDataSet>
      <sheetData sheetId="0"/>
      <sheetData sheetId="1">
        <row r="13">
          <cell r="C13" t="str">
            <v>นายวิเชียร แถวนาชุม</v>
          </cell>
        </row>
        <row r="14">
          <cell r="C14"/>
          <cell r="D14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69FF5-3C71-477A-9B83-24D0409FF546}">
  <sheetPr>
    <pageSetUpPr fitToPage="1"/>
  </sheetPr>
  <dimension ref="A1:S935"/>
  <sheetViews>
    <sheetView showGridLines="0" topLeftCell="A3" zoomScale="77" zoomScaleNormal="77" workbookViewId="0">
      <selection activeCell="C84" sqref="C84"/>
    </sheetView>
  </sheetViews>
  <sheetFormatPr defaultColWidth="9" defaultRowHeight="41.25" customHeight="1"/>
  <cols>
    <col min="1" max="1" width="14.5" style="103" customWidth="1"/>
    <col min="2" max="2" width="25.5" style="103" customWidth="1"/>
    <col min="3" max="3" width="45.5" style="90" customWidth="1"/>
    <col min="4" max="4" width="28.875" style="103" customWidth="1"/>
    <col min="5" max="5" width="7.125" style="105" customWidth="1"/>
    <col min="6" max="9" width="9.375" style="105" customWidth="1"/>
    <col min="10" max="10" width="8.25" style="105" customWidth="1"/>
    <col min="11" max="11" width="53" style="105" customWidth="1"/>
    <col min="12" max="12" width="36" style="104" customWidth="1"/>
    <col min="13" max="13" width="12.5" style="104" customWidth="1"/>
    <col min="14" max="14" width="38.125" style="104" customWidth="1"/>
    <col min="15" max="15" width="8.625" style="104" customWidth="1"/>
    <col min="16" max="16" width="36.75" style="104" customWidth="1"/>
    <col min="17" max="17" width="11.75" style="104" customWidth="1"/>
    <col min="18" max="18" width="26.75" style="104" customWidth="1"/>
    <col min="19" max="19" width="12.25" style="105" customWidth="1"/>
    <col min="20" max="16384" width="9" style="90"/>
  </cols>
  <sheetData>
    <row r="1" spans="1:19" ht="33" customHeight="1">
      <c r="F1" s="694" t="s">
        <v>856</v>
      </c>
      <c r="G1" s="695"/>
      <c r="H1" s="695"/>
      <c r="I1" s="695"/>
      <c r="J1" s="696"/>
    </row>
    <row r="2" spans="1:19" ht="33" customHeight="1">
      <c r="A2" s="107" t="s">
        <v>234</v>
      </c>
      <c r="B2" s="107" t="s">
        <v>235</v>
      </c>
      <c r="C2" s="108" t="s">
        <v>236</v>
      </c>
      <c r="D2" s="107" t="s">
        <v>279</v>
      </c>
      <c r="E2" s="107" t="s">
        <v>237</v>
      </c>
      <c r="F2" s="107">
        <v>1</v>
      </c>
      <c r="G2" s="107">
        <v>2</v>
      </c>
      <c r="H2" s="107">
        <v>3</v>
      </c>
      <c r="I2" s="107">
        <v>4</v>
      </c>
      <c r="J2" s="107">
        <v>5</v>
      </c>
      <c r="K2" s="107" t="s">
        <v>10</v>
      </c>
      <c r="L2" s="106" t="s">
        <v>238</v>
      </c>
      <c r="M2" s="106" t="s">
        <v>236</v>
      </c>
      <c r="N2" s="106" t="s">
        <v>239</v>
      </c>
      <c r="O2" s="106" t="s">
        <v>236</v>
      </c>
      <c r="P2" s="106" t="s">
        <v>240</v>
      </c>
      <c r="Q2" s="106" t="s">
        <v>236</v>
      </c>
      <c r="R2" s="650" t="s">
        <v>291</v>
      </c>
      <c r="S2" s="107" t="s">
        <v>12</v>
      </c>
    </row>
    <row r="3" spans="1:19" ht="90" customHeight="1">
      <c r="A3" s="698" t="s">
        <v>1045</v>
      </c>
      <c r="B3" s="669" t="s">
        <v>1272</v>
      </c>
      <c r="C3" s="667" t="s">
        <v>857</v>
      </c>
      <c r="D3" s="661" t="s">
        <v>1166</v>
      </c>
      <c r="E3" s="670">
        <v>100</v>
      </c>
      <c r="F3" s="671" t="s">
        <v>251</v>
      </c>
      <c r="G3" s="671" t="s">
        <v>246</v>
      </c>
      <c r="H3" s="671" t="s">
        <v>252</v>
      </c>
      <c r="I3" s="671" t="s">
        <v>253</v>
      </c>
      <c r="J3" s="671">
        <v>100</v>
      </c>
      <c r="K3" s="672" t="s">
        <v>858</v>
      </c>
      <c r="L3" s="662" t="s">
        <v>859</v>
      </c>
      <c r="M3" s="662" t="str">
        <f>"ดำเนินการได้ร้อยละ "&amp;J3&amp;" ของเป้าหมาย"</f>
        <v>ดำเนินการได้ร้อยละ 100 ของเป้าหมาย</v>
      </c>
      <c r="N3" s="662" t="s">
        <v>859</v>
      </c>
      <c r="O3" s="662" t="str">
        <f t="shared" ref="O3:O69" si="0">M3</f>
        <v>ดำเนินการได้ร้อยละ 100 ของเป้าหมาย</v>
      </c>
      <c r="P3" s="662" t="s">
        <v>859</v>
      </c>
      <c r="Q3" s="662" t="str">
        <f t="shared" ref="Q3:Q69" si="1">O3</f>
        <v>ดำเนินการได้ร้อยละ 100 ของเป้าหมาย</v>
      </c>
      <c r="R3" s="653" t="s">
        <v>1091</v>
      </c>
      <c r="S3" s="652" t="s">
        <v>254</v>
      </c>
    </row>
    <row r="4" spans="1:19" ht="79.150000000000006" customHeight="1">
      <c r="A4" s="698"/>
      <c r="B4" s="688" t="s">
        <v>1134</v>
      </c>
      <c r="C4" s="667" t="s">
        <v>860</v>
      </c>
      <c r="D4" s="661" t="s">
        <v>1167</v>
      </c>
      <c r="E4" s="670">
        <v>100</v>
      </c>
      <c r="F4" s="671" t="s">
        <v>251</v>
      </c>
      <c r="G4" s="671" t="s">
        <v>246</v>
      </c>
      <c r="H4" s="671" t="s">
        <v>252</v>
      </c>
      <c r="I4" s="671" t="s">
        <v>253</v>
      </c>
      <c r="J4" s="671">
        <v>100</v>
      </c>
      <c r="K4" s="672" t="s">
        <v>305</v>
      </c>
      <c r="L4" s="662" t="s">
        <v>300</v>
      </c>
      <c r="M4" s="662" t="str">
        <f>"ดำเนินการได้ ร้อยละ "&amp;J4&amp;" ของเป้าหมาย"</f>
        <v>ดำเนินการได้ ร้อยละ 100 ของเป้าหมาย</v>
      </c>
      <c r="N4" s="662" t="s">
        <v>301</v>
      </c>
      <c r="O4" s="662" t="str">
        <f t="shared" si="0"/>
        <v>ดำเนินการได้ ร้อยละ 100 ของเป้าหมาย</v>
      </c>
      <c r="P4" s="662" t="s">
        <v>302</v>
      </c>
      <c r="Q4" s="662" t="str">
        <f t="shared" si="1"/>
        <v>ดำเนินการได้ ร้อยละ 100 ของเป้าหมาย</v>
      </c>
      <c r="R4" s="653" t="s">
        <v>1092</v>
      </c>
      <c r="S4" s="652" t="s">
        <v>254</v>
      </c>
    </row>
    <row r="5" spans="1:19" ht="81.400000000000006" customHeight="1">
      <c r="A5" s="698"/>
      <c r="B5" s="689"/>
      <c r="C5" s="667" t="s">
        <v>861</v>
      </c>
      <c r="D5" s="661" t="s">
        <v>1168</v>
      </c>
      <c r="E5" s="670">
        <v>80</v>
      </c>
      <c r="F5" s="671" t="s">
        <v>245</v>
      </c>
      <c r="G5" s="671" t="s">
        <v>243</v>
      </c>
      <c r="H5" s="671" t="s">
        <v>244</v>
      </c>
      <c r="I5" s="671" t="s">
        <v>246</v>
      </c>
      <c r="J5" s="671">
        <v>80</v>
      </c>
      <c r="K5" s="672" t="s">
        <v>862</v>
      </c>
      <c r="L5" s="662" t="s">
        <v>863</v>
      </c>
      <c r="M5" s="662" t="str">
        <f>"ดำเนินการได้ ร้อยละ "&amp;J5&amp;" ของเป้าหมาย"</f>
        <v>ดำเนินการได้ ร้อยละ 80 ของเป้าหมาย</v>
      </c>
      <c r="N5" s="662" t="s">
        <v>863</v>
      </c>
      <c r="O5" s="662" t="str">
        <f t="shared" si="0"/>
        <v>ดำเนินการได้ ร้อยละ 80 ของเป้าหมาย</v>
      </c>
      <c r="P5" s="662" t="s">
        <v>863</v>
      </c>
      <c r="Q5" s="662" t="str">
        <f t="shared" si="1"/>
        <v>ดำเนินการได้ ร้อยละ 80 ของเป้าหมาย</v>
      </c>
      <c r="R5" s="654" t="s">
        <v>1093</v>
      </c>
      <c r="S5" s="652" t="s">
        <v>254</v>
      </c>
    </row>
    <row r="6" spans="1:19" ht="75.400000000000006" customHeight="1">
      <c r="A6" s="698"/>
      <c r="B6" s="690"/>
      <c r="C6" s="667" t="s">
        <v>864</v>
      </c>
      <c r="D6" s="661" t="s">
        <v>1169</v>
      </c>
      <c r="E6" s="670">
        <v>80</v>
      </c>
      <c r="F6" s="671" t="s">
        <v>245</v>
      </c>
      <c r="G6" s="671" t="s">
        <v>243</v>
      </c>
      <c r="H6" s="671" t="s">
        <v>244</v>
      </c>
      <c r="I6" s="671" t="s">
        <v>246</v>
      </c>
      <c r="J6" s="671">
        <v>80</v>
      </c>
      <c r="K6" s="672" t="s">
        <v>865</v>
      </c>
      <c r="L6" s="662" t="s">
        <v>298</v>
      </c>
      <c r="M6" s="662" t="str">
        <f>"ดำเนินการได้ร้อยละ  "&amp;J6&amp;" ของเป้าหมาย"</f>
        <v>ดำเนินการได้ร้อยละ  80 ของเป้าหมาย</v>
      </c>
      <c r="N6" s="662" t="s">
        <v>298</v>
      </c>
      <c r="O6" s="662" t="str">
        <f t="shared" si="0"/>
        <v>ดำเนินการได้ร้อยละ  80 ของเป้าหมาย</v>
      </c>
      <c r="P6" s="662" t="s">
        <v>866</v>
      </c>
      <c r="Q6" s="662" t="str">
        <f t="shared" si="1"/>
        <v>ดำเนินการได้ร้อยละ  80 ของเป้าหมาย</v>
      </c>
      <c r="R6" s="654" t="s">
        <v>1093</v>
      </c>
      <c r="S6" s="652" t="s">
        <v>254</v>
      </c>
    </row>
    <row r="7" spans="1:19" ht="77.650000000000006" customHeight="1">
      <c r="A7" s="698"/>
      <c r="B7" s="674" t="s">
        <v>1135</v>
      </c>
      <c r="C7" s="667" t="s">
        <v>1032</v>
      </c>
      <c r="D7" s="661" t="s">
        <v>1170</v>
      </c>
      <c r="E7" s="671">
        <v>100</v>
      </c>
      <c r="F7" s="671" t="s">
        <v>251</v>
      </c>
      <c r="G7" s="671" t="s">
        <v>246</v>
      </c>
      <c r="H7" s="671" t="s">
        <v>252</v>
      </c>
      <c r="I7" s="671" t="s">
        <v>253</v>
      </c>
      <c r="J7" s="671">
        <v>100</v>
      </c>
      <c r="K7" s="662" t="s">
        <v>1190</v>
      </c>
      <c r="L7" s="662" t="s">
        <v>1191</v>
      </c>
      <c r="M7" s="662" t="str">
        <f>"ดำเนินการได้ร้อยละ  "&amp;J7&amp;" ของเป้าหมาย"</f>
        <v>ดำเนินการได้ร้อยละ  100 ของเป้าหมาย</v>
      </c>
      <c r="N7" s="662" t="s">
        <v>1192</v>
      </c>
      <c r="O7" s="662" t="str">
        <f t="shared" si="0"/>
        <v>ดำเนินการได้ร้อยละ  100 ของเป้าหมาย</v>
      </c>
      <c r="P7" s="662" t="s">
        <v>1193</v>
      </c>
      <c r="Q7" s="662" t="str">
        <f t="shared" si="1"/>
        <v>ดำเนินการได้ร้อยละ  100 ของเป้าหมาย</v>
      </c>
      <c r="R7" s="654" t="s">
        <v>1093</v>
      </c>
      <c r="S7" s="652" t="s">
        <v>254</v>
      </c>
    </row>
    <row r="8" spans="1:19" ht="77.25" customHeight="1">
      <c r="A8" s="698"/>
      <c r="B8" s="688" t="s">
        <v>1136</v>
      </c>
      <c r="C8" s="667" t="s">
        <v>1046</v>
      </c>
      <c r="D8" s="666" t="s">
        <v>869</v>
      </c>
      <c r="E8" s="671">
        <v>90</v>
      </c>
      <c r="F8" s="671" t="s">
        <v>261</v>
      </c>
      <c r="G8" s="671" t="s">
        <v>244</v>
      </c>
      <c r="H8" s="671" t="s">
        <v>246</v>
      </c>
      <c r="I8" s="671" t="s">
        <v>252</v>
      </c>
      <c r="J8" s="671">
        <v>90</v>
      </c>
      <c r="K8" s="666" t="s">
        <v>870</v>
      </c>
      <c r="L8" s="662" t="s">
        <v>871</v>
      </c>
      <c r="M8" s="662" t="str">
        <f t="shared" ref="M8:M43" si="2">"ดำเนินการได้ร้อยละ "&amp;J8&amp;" ของเป้าหมาย"</f>
        <v>ดำเนินการได้ร้อยละ 90 ของเป้าหมาย</v>
      </c>
      <c r="N8" s="662" t="s">
        <v>871</v>
      </c>
      <c r="O8" s="662" t="str">
        <f t="shared" si="0"/>
        <v>ดำเนินการได้ร้อยละ 90 ของเป้าหมาย</v>
      </c>
      <c r="P8" s="662" t="s">
        <v>872</v>
      </c>
      <c r="Q8" s="662" t="str">
        <f t="shared" si="1"/>
        <v>ดำเนินการได้ร้อยละ 90 ของเป้าหมาย</v>
      </c>
      <c r="R8" s="653" t="s">
        <v>1094</v>
      </c>
      <c r="S8" s="652" t="s">
        <v>304</v>
      </c>
    </row>
    <row r="9" spans="1:19" ht="72" customHeight="1">
      <c r="A9" s="698"/>
      <c r="B9" s="689"/>
      <c r="C9" s="667" t="s">
        <v>1047</v>
      </c>
      <c r="D9" s="666" t="s">
        <v>873</v>
      </c>
      <c r="E9" s="671">
        <v>90</v>
      </c>
      <c r="F9" s="671" t="s">
        <v>261</v>
      </c>
      <c r="G9" s="671" t="s">
        <v>244</v>
      </c>
      <c r="H9" s="671" t="s">
        <v>246</v>
      </c>
      <c r="I9" s="671" t="s">
        <v>252</v>
      </c>
      <c r="J9" s="671">
        <v>90</v>
      </c>
      <c r="K9" s="666" t="s">
        <v>874</v>
      </c>
      <c r="L9" s="662" t="s">
        <v>875</v>
      </c>
      <c r="M9" s="662" t="str">
        <f t="shared" si="2"/>
        <v>ดำเนินการได้ร้อยละ 90 ของเป้าหมาย</v>
      </c>
      <c r="N9" s="662" t="s">
        <v>875</v>
      </c>
      <c r="O9" s="662" t="str">
        <f t="shared" si="0"/>
        <v>ดำเนินการได้ร้อยละ 90 ของเป้าหมาย</v>
      </c>
      <c r="P9" s="662" t="s">
        <v>876</v>
      </c>
      <c r="Q9" s="662" t="str">
        <f t="shared" si="1"/>
        <v>ดำเนินการได้ร้อยละ 90 ของเป้าหมาย</v>
      </c>
      <c r="R9" s="653" t="s">
        <v>1095</v>
      </c>
      <c r="S9" s="652" t="s">
        <v>304</v>
      </c>
    </row>
    <row r="10" spans="1:19" ht="78.400000000000006" customHeight="1">
      <c r="A10" s="698"/>
      <c r="B10" s="689"/>
      <c r="C10" s="667" t="s">
        <v>1048</v>
      </c>
      <c r="D10" s="666" t="s">
        <v>877</v>
      </c>
      <c r="E10" s="671">
        <v>90</v>
      </c>
      <c r="F10" s="671" t="s">
        <v>261</v>
      </c>
      <c r="G10" s="671" t="s">
        <v>244</v>
      </c>
      <c r="H10" s="671" t="s">
        <v>246</v>
      </c>
      <c r="I10" s="671" t="s">
        <v>252</v>
      </c>
      <c r="J10" s="671">
        <v>90</v>
      </c>
      <c r="K10" s="666" t="s">
        <v>878</v>
      </c>
      <c r="L10" s="662" t="s">
        <v>879</v>
      </c>
      <c r="M10" s="662" t="str">
        <f t="shared" si="2"/>
        <v>ดำเนินการได้ร้อยละ 90 ของเป้าหมาย</v>
      </c>
      <c r="N10" s="662" t="s">
        <v>879</v>
      </c>
      <c r="O10" s="662" t="str">
        <f t="shared" si="0"/>
        <v>ดำเนินการได้ร้อยละ 90 ของเป้าหมาย</v>
      </c>
      <c r="P10" s="662" t="s">
        <v>880</v>
      </c>
      <c r="Q10" s="662" t="str">
        <f t="shared" si="1"/>
        <v>ดำเนินการได้ร้อยละ 90 ของเป้าหมาย</v>
      </c>
      <c r="R10" s="653" t="s">
        <v>1096</v>
      </c>
      <c r="S10" s="652" t="s">
        <v>304</v>
      </c>
    </row>
    <row r="11" spans="1:19" ht="74.650000000000006" customHeight="1">
      <c r="A11" s="698"/>
      <c r="B11" s="689"/>
      <c r="C11" s="667" t="s">
        <v>1049</v>
      </c>
      <c r="D11" s="666" t="s">
        <v>881</v>
      </c>
      <c r="E11" s="671">
        <v>90</v>
      </c>
      <c r="F11" s="671" t="s">
        <v>261</v>
      </c>
      <c r="G11" s="671" t="s">
        <v>244</v>
      </c>
      <c r="H11" s="671" t="s">
        <v>246</v>
      </c>
      <c r="I11" s="671" t="s">
        <v>252</v>
      </c>
      <c r="J11" s="671">
        <v>90</v>
      </c>
      <c r="K11" s="666" t="s">
        <v>882</v>
      </c>
      <c r="L11" s="662" t="s">
        <v>883</v>
      </c>
      <c r="M11" s="662" t="str">
        <f t="shared" si="2"/>
        <v>ดำเนินการได้ร้อยละ 90 ของเป้าหมาย</v>
      </c>
      <c r="N11" s="662" t="s">
        <v>883</v>
      </c>
      <c r="O11" s="662" t="str">
        <f t="shared" si="0"/>
        <v>ดำเนินการได้ร้อยละ 90 ของเป้าหมาย</v>
      </c>
      <c r="P11" s="662" t="s">
        <v>884</v>
      </c>
      <c r="Q11" s="662" t="str">
        <f t="shared" si="1"/>
        <v>ดำเนินการได้ร้อยละ 90 ของเป้าหมาย</v>
      </c>
      <c r="R11" s="653" t="s">
        <v>1097</v>
      </c>
      <c r="S11" s="652" t="s">
        <v>304</v>
      </c>
    </row>
    <row r="12" spans="1:19" ht="74.650000000000006" customHeight="1">
      <c r="A12" s="698"/>
      <c r="B12" s="689"/>
      <c r="C12" s="667" t="s">
        <v>1050</v>
      </c>
      <c r="D12" s="661" t="s">
        <v>885</v>
      </c>
      <c r="E12" s="671">
        <v>90</v>
      </c>
      <c r="F12" s="671" t="s">
        <v>261</v>
      </c>
      <c r="G12" s="671" t="s">
        <v>244</v>
      </c>
      <c r="H12" s="671" t="s">
        <v>246</v>
      </c>
      <c r="I12" s="671" t="s">
        <v>252</v>
      </c>
      <c r="J12" s="671">
        <v>90</v>
      </c>
      <c r="K12" s="666" t="s">
        <v>886</v>
      </c>
      <c r="L12" s="662" t="s">
        <v>887</v>
      </c>
      <c r="M12" s="662" t="str">
        <f t="shared" si="2"/>
        <v>ดำเนินการได้ร้อยละ 90 ของเป้าหมาย</v>
      </c>
      <c r="N12" s="662" t="s">
        <v>887</v>
      </c>
      <c r="O12" s="662" t="str">
        <f t="shared" si="0"/>
        <v>ดำเนินการได้ร้อยละ 90 ของเป้าหมาย</v>
      </c>
      <c r="P12" s="662" t="s">
        <v>888</v>
      </c>
      <c r="Q12" s="662" t="str">
        <f t="shared" si="1"/>
        <v>ดำเนินการได้ร้อยละ 90 ของเป้าหมาย</v>
      </c>
      <c r="R12" s="653" t="s">
        <v>1098</v>
      </c>
      <c r="S12" s="652" t="s">
        <v>304</v>
      </c>
    </row>
    <row r="13" spans="1:19" ht="78.75" customHeight="1">
      <c r="A13" s="698"/>
      <c r="B13" s="689"/>
      <c r="C13" s="667" t="s">
        <v>1051</v>
      </c>
      <c r="D13" s="666" t="str">
        <f>"ความครอบคลุมการได้รับวัคซีนนเอชพีวีในเด็กนักเรียนหญิงชั้น ป.5 (HPV VACCINE เด็กหญิง ป.5)"</f>
        <v>ความครอบคลุมการได้รับวัคซีนนเอชพีวีในเด็กนักเรียนหญิงชั้น ป.5 (HPV VACCINE เด็กหญิง ป.5)</v>
      </c>
      <c r="E13" s="671">
        <v>90</v>
      </c>
      <c r="F13" s="671" t="s">
        <v>261</v>
      </c>
      <c r="G13" s="671" t="s">
        <v>244</v>
      </c>
      <c r="H13" s="671" t="s">
        <v>246</v>
      </c>
      <c r="I13" s="671" t="s">
        <v>252</v>
      </c>
      <c r="J13" s="675">
        <v>90</v>
      </c>
      <c r="K13" s="661" t="s">
        <v>889</v>
      </c>
      <c r="L13" s="662" t="s">
        <v>890</v>
      </c>
      <c r="M13" s="662" t="str">
        <f t="shared" si="2"/>
        <v>ดำเนินการได้ร้อยละ 90 ของเป้าหมาย</v>
      </c>
      <c r="N13" s="662" t="s">
        <v>890</v>
      </c>
      <c r="O13" s="662" t="str">
        <f t="shared" si="0"/>
        <v>ดำเนินการได้ร้อยละ 90 ของเป้าหมาย</v>
      </c>
      <c r="P13" s="662" t="s">
        <v>890</v>
      </c>
      <c r="Q13" s="662" t="str">
        <f t="shared" si="1"/>
        <v>ดำเนินการได้ร้อยละ 90 ของเป้าหมาย</v>
      </c>
      <c r="R13" s="653" t="s">
        <v>1099</v>
      </c>
      <c r="S13" s="652" t="s">
        <v>304</v>
      </c>
    </row>
    <row r="14" spans="1:19" ht="76.900000000000006" customHeight="1">
      <c r="A14" s="698"/>
      <c r="B14" s="690"/>
      <c r="C14" s="667" t="s">
        <v>1052</v>
      </c>
      <c r="D14" s="661" t="s">
        <v>1033</v>
      </c>
      <c r="E14" s="671">
        <v>90</v>
      </c>
      <c r="F14" s="671" t="s">
        <v>261</v>
      </c>
      <c r="G14" s="671" t="s">
        <v>244</v>
      </c>
      <c r="H14" s="671" t="s">
        <v>246</v>
      </c>
      <c r="I14" s="671" t="s">
        <v>252</v>
      </c>
      <c r="J14" s="675">
        <v>90</v>
      </c>
      <c r="K14" s="661" t="s">
        <v>1034</v>
      </c>
      <c r="L14" s="662" t="s">
        <v>1035</v>
      </c>
      <c r="M14" s="662" t="str">
        <f t="shared" si="2"/>
        <v>ดำเนินการได้ร้อยละ 90 ของเป้าหมาย</v>
      </c>
      <c r="N14" s="662" t="s">
        <v>1035</v>
      </c>
      <c r="O14" s="662" t="str">
        <f t="shared" si="0"/>
        <v>ดำเนินการได้ร้อยละ 90 ของเป้าหมาย</v>
      </c>
      <c r="P14" s="662" t="s">
        <v>1035</v>
      </c>
      <c r="Q14" s="662" t="str">
        <f t="shared" si="1"/>
        <v>ดำเนินการได้ร้อยละ 90 ของเป้าหมาย</v>
      </c>
      <c r="R14" s="653" t="s">
        <v>1100</v>
      </c>
      <c r="S14" s="652" t="s">
        <v>304</v>
      </c>
    </row>
    <row r="15" spans="1:19" ht="56.25" customHeight="1">
      <c r="A15" s="699"/>
      <c r="B15" s="688" t="s">
        <v>1273</v>
      </c>
      <c r="C15" s="676" t="s">
        <v>1053</v>
      </c>
      <c r="D15" s="666" t="s">
        <v>902</v>
      </c>
      <c r="E15" s="670">
        <v>90</v>
      </c>
      <c r="F15" s="671" t="s">
        <v>261</v>
      </c>
      <c r="G15" s="671" t="s">
        <v>244</v>
      </c>
      <c r="H15" s="671" t="s">
        <v>246</v>
      </c>
      <c r="I15" s="671" t="s">
        <v>252</v>
      </c>
      <c r="J15" s="675">
        <v>90</v>
      </c>
      <c r="K15" s="666" t="s">
        <v>903</v>
      </c>
      <c r="L15" s="662" t="s">
        <v>1194</v>
      </c>
      <c r="M15" s="662" t="str">
        <f t="shared" si="2"/>
        <v>ดำเนินการได้ร้อยละ 90 ของเป้าหมาย</v>
      </c>
      <c r="N15" s="662" t="s">
        <v>1194</v>
      </c>
      <c r="O15" s="662" t="str">
        <f t="shared" si="0"/>
        <v>ดำเนินการได้ร้อยละ 90 ของเป้าหมาย</v>
      </c>
      <c r="P15" s="662" t="s">
        <v>1194</v>
      </c>
      <c r="Q15" s="662" t="str">
        <f t="shared" si="1"/>
        <v>ดำเนินการได้ร้อยละ 90 ของเป้าหมาย</v>
      </c>
      <c r="R15" s="653" t="s">
        <v>1101</v>
      </c>
      <c r="S15" s="652" t="s">
        <v>255</v>
      </c>
    </row>
    <row r="16" spans="1:19" ht="72" customHeight="1">
      <c r="A16" s="699"/>
      <c r="B16" s="689"/>
      <c r="C16" s="676" t="s">
        <v>1054</v>
      </c>
      <c r="D16" s="666" t="s">
        <v>904</v>
      </c>
      <c r="E16" s="670">
        <v>90</v>
      </c>
      <c r="F16" s="671" t="s">
        <v>261</v>
      </c>
      <c r="G16" s="671" t="s">
        <v>244</v>
      </c>
      <c r="H16" s="671" t="s">
        <v>246</v>
      </c>
      <c r="I16" s="671" t="s">
        <v>252</v>
      </c>
      <c r="J16" s="671">
        <v>90</v>
      </c>
      <c r="K16" s="666" t="s">
        <v>904</v>
      </c>
      <c r="L16" s="662" t="s">
        <v>905</v>
      </c>
      <c r="M16" s="662" t="str">
        <f t="shared" si="2"/>
        <v>ดำเนินการได้ร้อยละ 90 ของเป้าหมาย</v>
      </c>
      <c r="N16" s="662" t="s">
        <v>906</v>
      </c>
      <c r="O16" s="662" t="str">
        <f t="shared" si="0"/>
        <v>ดำเนินการได้ร้อยละ 90 ของเป้าหมาย</v>
      </c>
      <c r="P16" s="662" t="s">
        <v>907</v>
      </c>
      <c r="Q16" s="662" t="str">
        <f t="shared" si="1"/>
        <v>ดำเนินการได้ร้อยละ 90 ของเป้าหมาย</v>
      </c>
      <c r="R16" s="653" t="s">
        <v>1102</v>
      </c>
      <c r="S16" s="652" t="s">
        <v>255</v>
      </c>
    </row>
    <row r="17" spans="1:19" ht="85.5" customHeight="1">
      <c r="A17" s="699"/>
      <c r="B17" s="689"/>
      <c r="C17" s="676" t="s">
        <v>1055</v>
      </c>
      <c r="D17" s="666" t="s">
        <v>908</v>
      </c>
      <c r="E17" s="670" t="s">
        <v>1036</v>
      </c>
      <c r="F17" s="671" t="s">
        <v>241</v>
      </c>
      <c r="G17" s="671" t="s">
        <v>242</v>
      </c>
      <c r="H17" s="671" t="s">
        <v>243</v>
      </c>
      <c r="I17" s="671" t="s">
        <v>244</v>
      </c>
      <c r="J17" s="675">
        <v>70</v>
      </c>
      <c r="K17" s="666" t="s">
        <v>908</v>
      </c>
      <c r="L17" s="662" t="s">
        <v>1195</v>
      </c>
      <c r="M17" s="662" t="str">
        <f t="shared" si="2"/>
        <v>ดำเนินการได้ร้อยละ 70 ของเป้าหมาย</v>
      </c>
      <c r="N17" s="662" t="s">
        <v>1195</v>
      </c>
      <c r="O17" s="662" t="str">
        <f t="shared" si="0"/>
        <v>ดำเนินการได้ร้อยละ 70 ของเป้าหมาย</v>
      </c>
      <c r="P17" s="662" t="s">
        <v>1195</v>
      </c>
      <c r="Q17" s="662" t="str">
        <f t="shared" si="1"/>
        <v>ดำเนินการได้ร้อยละ 70 ของเป้าหมาย</v>
      </c>
      <c r="R17" s="653" t="s">
        <v>1108</v>
      </c>
      <c r="S17" s="652" t="s">
        <v>255</v>
      </c>
    </row>
    <row r="18" spans="1:19" ht="53.25" customHeight="1">
      <c r="A18" s="699"/>
      <c r="B18" s="689"/>
      <c r="C18" s="676" t="s">
        <v>1056</v>
      </c>
      <c r="D18" s="666" t="s">
        <v>909</v>
      </c>
      <c r="E18" s="677" t="s">
        <v>1037</v>
      </c>
      <c r="F18" s="671" t="s">
        <v>251</v>
      </c>
      <c r="G18" s="671" t="s">
        <v>1159</v>
      </c>
      <c r="H18" s="671" t="s">
        <v>1162</v>
      </c>
      <c r="I18" s="671" t="s">
        <v>1165</v>
      </c>
      <c r="J18" s="677">
        <v>87</v>
      </c>
      <c r="K18" s="666" t="s">
        <v>909</v>
      </c>
      <c r="L18" s="662" t="s">
        <v>1196</v>
      </c>
      <c r="M18" s="662" t="str">
        <f t="shared" si="2"/>
        <v>ดำเนินการได้ร้อยละ 87 ของเป้าหมาย</v>
      </c>
      <c r="N18" s="662" t="s">
        <v>1196</v>
      </c>
      <c r="O18" s="662" t="str">
        <f t="shared" si="0"/>
        <v>ดำเนินการได้ร้อยละ 87 ของเป้าหมาย</v>
      </c>
      <c r="P18" s="662" t="s">
        <v>1196</v>
      </c>
      <c r="Q18" s="662" t="str">
        <f t="shared" si="1"/>
        <v>ดำเนินการได้ร้อยละ 87 ของเป้าหมาย</v>
      </c>
      <c r="R18" s="653" t="s">
        <v>1103</v>
      </c>
      <c r="S18" s="652" t="s">
        <v>255</v>
      </c>
    </row>
    <row r="19" spans="1:19" ht="76.150000000000006" customHeight="1">
      <c r="A19" s="699"/>
      <c r="B19" s="689"/>
      <c r="C19" s="676" t="s">
        <v>1057</v>
      </c>
      <c r="D19" s="661" t="s">
        <v>910</v>
      </c>
      <c r="E19" s="670">
        <v>70</v>
      </c>
      <c r="F19" s="671" t="s">
        <v>241</v>
      </c>
      <c r="G19" s="671" t="s">
        <v>242</v>
      </c>
      <c r="H19" s="671" t="s">
        <v>243</v>
      </c>
      <c r="I19" s="671" t="s">
        <v>244</v>
      </c>
      <c r="J19" s="675">
        <v>70</v>
      </c>
      <c r="K19" s="661" t="s">
        <v>911</v>
      </c>
      <c r="L19" s="662" t="s">
        <v>1197</v>
      </c>
      <c r="M19" s="662" t="str">
        <f t="shared" si="2"/>
        <v>ดำเนินการได้ร้อยละ 70 ของเป้าหมาย</v>
      </c>
      <c r="N19" s="662" t="s">
        <v>1197</v>
      </c>
      <c r="O19" s="662" t="str">
        <f t="shared" si="0"/>
        <v>ดำเนินการได้ร้อยละ 70 ของเป้าหมาย</v>
      </c>
      <c r="P19" s="662" t="s">
        <v>1197</v>
      </c>
      <c r="Q19" s="662" t="str">
        <f t="shared" si="1"/>
        <v>ดำเนินการได้ร้อยละ 70 ของเป้าหมาย</v>
      </c>
      <c r="R19" s="653" t="s">
        <v>1104</v>
      </c>
      <c r="S19" s="652" t="s">
        <v>255</v>
      </c>
    </row>
    <row r="20" spans="1:19" ht="77.650000000000006" customHeight="1">
      <c r="A20" s="699"/>
      <c r="B20" s="689"/>
      <c r="C20" s="676" t="s">
        <v>1058</v>
      </c>
      <c r="D20" s="661" t="s">
        <v>912</v>
      </c>
      <c r="E20" s="670">
        <v>40</v>
      </c>
      <c r="F20" s="671" t="s">
        <v>929</v>
      </c>
      <c r="G20" s="671" t="s">
        <v>913</v>
      </c>
      <c r="H20" s="671" t="s">
        <v>891</v>
      </c>
      <c r="I20" s="671" t="s">
        <v>892</v>
      </c>
      <c r="J20" s="671">
        <v>40</v>
      </c>
      <c r="K20" s="661" t="s">
        <v>912</v>
      </c>
      <c r="L20" s="662" t="s">
        <v>914</v>
      </c>
      <c r="M20" s="662" t="str">
        <f t="shared" si="2"/>
        <v>ดำเนินการได้ร้อยละ 40 ของเป้าหมาย</v>
      </c>
      <c r="N20" s="662" t="s">
        <v>914</v>
      </c>
      <c r="O20" s="662" t="str">
        <f t="shared" si="0"/>
        <v>ดำเนินการได้ร้อยละ 40 ของเป้าหมาย</v>
      </c>
      <c r="P20" s="662" t="s">
        <v>914</v>
      </c>
      <c r="Q20" s="662" t="str">
        <f t="shared" si="1"/>
        <v>ดำเนินการได้ร้อยละ 40 ของเป้าหมาย</v>
      </c>
      <c r="R20" s="653" t="s">
        <v>1105</v>
      </c>
      <c r="S20" s="652" t="s">
        <v>255</v>
      </c>
    </row>
    <row r="21" spans="1:19" ht="78.95" customHeight="1">
      <c r="A21" s="699"/>
      <c r="B21" s="689"/>
      <c r="C21" s="676" t="s">
        <v>1059</v>
      </c>
      <c r="D21" s="661" t="s">
        <v>915</v>
      </c>
      <c r="E21" s="678" t="s">
        <v>1038</v>
      </c>
      <c r="F21" s="671" t="s">
        <v>1147</v>
      </c>
      <c r="G21" s="671" t="s">
        <v>295</v>
      </c>
      <c r="H21" s="671" t="s">
        <v>1146</v>
      </c>
      <c r="I21" s="671" t="s">
        <v>1145</v>
      </c>
      <c r="J21" s="671">
        <v>60</v>
      </c>
      <c r="K21" s="661" t="s">
        <v>915</v>
      </c>
      <c r="L21" s="662" t="s">
        <v>1198</v>
      </c>
      <c r="M21" s="662" t="str">
        <f t="shared" si="2"/>
        <v>ดำเนินการได้ร้อยละ 60 ของเป้าหมาย</v>
      </c>
      <c r="N21" s="662" t="s">
        <v>1198</v>
      </c>
      <c r="O21" s="662" t="str">
        <f t="shared" si="0"/>
        <v>ดำเนินการได้ร้อยละ 60 ของเป้าหมาย</v>
      </c>
      <c r="P21" s="662" t="s">
        <v>1198</v>
      </c>
      <c r="Q21" s="662" t="str">
        <f t="shared" si="1"/>
        <v>ดำเนินการได้ร้อยละ 60 ของเป้าหมาย</v>
      </c>
      <c r="R21" s="653" t="s">
        <v>1106</v>
      </c>
      <c r="S21" s="652" t="s">
        <v>255</v>
      </c>
    </row>
    <row r="22" spans="1:19" ht="77.650000000000006" customHeight="1">
      <c r="A22" s="699"/>
      <c r="B22" s="689"/>
      <c r="C22" s="676" t="s">
        <v>1060</v>
      </c>
      <c r="D22" s="661" t="s">
        <v>917</v>
      </c>
      <c r="E22" s="678" t="s">
        <v>1039</v>
      </c>
      <c r="F22" s="671" t="s">
        <v>251</v>
      </c>
      <c r="G22" s="671" t="s">
        <v>1159</v>
      </c>
      <c r="H22" s="671" t="s">
        <v>1162</v>
      </c>
      <c r="I22" s="671" t="s">
        <v>1161</v>
      </c>
      <c r="J22" s="677">
        <v>85</v>
      </c>
      <c r="K22" s="661" t="s">
        <v>918</v>
      </c>
      <c r="L22" s="662" t="s">
        <v>1199</v>
      </c>
      <c r="M22" s="662" t="str">
        <f t="shared" si="2"/>
        <v>ดำเนินการได้ร้อยละ 85 ของเป้าหมาย</v>
      </c>
      <c r="N22" s="662" t="s">
        <v>1199</v>
      </c>
      <c r="O22" s="662" t="str">
        <f t="shared" si="0"/>
        <v>ดำเนินการได้ร้อยละ 85 ของเป้าหมาย</v>
      </c>
      <c r="P22" s="662" t="s">
        <v>1199</v>
      </c>
      <c r="Q22" s="662" t="str">
        <f t="shared" si="1"/>
        <v>ดำเนินการได้ร้อยละ 85 ของเป้าหมาย</v>
      </c>
      <c r="R22" s="653" t="s">
        <v>1107</v>
      </c>
      <c r="S22" s="652" t="s">
        <v>255</v>
      </c>
    </row>
    <row r="23" spans="1:19" ht="73.900000000000006" customHeight="1">
      <c r="A23" s="699"/>
      <c r="B23" s="689"/>
      <c r="C23" s="676" t="s">
        <v>1061</v>
      </c>
      <c r="D23" s="661" t="s">
        <v>919</v>
      </c>
      <c r="E23" s="678" t="s">
        <v>1038</v>
      </c>
      <c r="F23" s="671" t="s">
        <v>1147</v>
      </c>
      <c r="G23" s="671" t="s">
        <v>295</v>
      </c>
      <c r="H23" s="671" t="s">
        <v>1146</v>
      </c>
      <c r="I23" s="671" t="s">
        <v>1145</v>
      </c>
      <c r="J23" s="671">
        <v>60</v>
      </c>
      <c r="K23" s="661" t="s">
        <v>919</v>
      </c>
      <c r="L23" s="662" t="s">
        <v>1200</v>
      </c>
      <c r="M23" s="662" t="str">
        <f t="shared" si="2"/>
        <v>ดำเนินการได้ร้อยละ 60 ของเป้าหมาย</v>
      </c>
      <c r="N23" s="662" t="s">
        <v>1200</v>
      </c>
      <c r="O23" s="662" t="str">
        <f t="shared" si="0"/>
        <v>ดำเนินการได้ร้อยละ 60 ของเป้าหมาย</v>
      </c>
      <c r="P23" s="662" t="s">
        <v>1200</v>
      </c>
      <c r="Q23" s="662" t="str">
        <f t="shared" si="1"/>
        <v>ดำเนินการได้ร้อยละ 60 ของเป้าหมาย</v>
      </c>
      <c r="R23" s="653" t="s">
        <v>1109</v>
      </c>
      <c r="S23" s="652" t="s">
        <v>255</v>
      </c>
    </row>
    <row r="24" spans="1:19" ht="76.900000000000006" customHeight="1">
      <c r="A24" s="699"/>
      <c r="B24" s="689"/>
      <c r="C24" s="676" t="s">
        <v>1089</v>
      </c>
      <c r="D24" s="661" t="s">
        <v>1171</v>
      </c>
      <c r="E24" s="671">
        <v>90</v>
      </c>
      <c r="F24" s="671" t="s">
        <v>261</v>
      </c>
      <c r="G24" s="671" t="s">
        <v>244</v>
      </c>
      <c r="H24" s="671" t="s">
        <v>246</v>
      </c>
      <c r="I24" s="671" t="s">
        <v>252</v>
      </c>
      <c r="J24" s="671">
        <v>90</v>
      </c>
      <c r="K24" s="661" t="s">
        <v>1201</v>
      </c>
      <c r="L24" s="662" t="s">
        <v>1202</v>
      </c>
      <c r="M24" s="662" t="str">
        <f t="shared" si="2"/>
        <v>ดำเนินการได้ร้อยละ 90 ของเป้าหมาย</v>
      </c>
      <c r="N24" s="662" t="s">
        <v>1202</v>
      </c>
      <c r="O24" s="662" t="str">
        <f t="shared" si="0"/>
        <v>ดำเนินการได้ร้อยละ 90 ของเป้าหมาย</v>
      </c>
      <c r="P24" s="662" t="s">
        <v>1202</v>
      </c>
      <c r="Q24" s="662" t="str">
        <f t="shared" si="1"/>
        <v>ดำเนินการได้ร้อยละ 90 ของเป้าหมาย</v>
      </c>
      <c r="R24" s="653" t="s">
        <v>1110</v>
      </c>
      <c r="S24" s="652" t="s">
        <v>255</v>
      </c>
    </row>
    <row r="25" spans="1:19" ht="76.900000000000006" customHeight="1">
      <c r="A25" s="699"/>
      <c r="B25" s="690"/>
      <c r="C25" s="676" t="s">
        <v>1090</v>
      </c>
      <c r="D25" s="661" t="s">
        <v>1172</v>
      </c>
      <c r="E25" s="671">
        <v>80</v>
      </c>
      <c r="F25" s="671" t="s">
        <v>245</v>
      </c>
      <c r="G25" s="671" t="s">
        <v>243</v>
      </c>
      <c r="H25" s="671" t="s">
        <v>244</v>
      </c>
      <c r="I25" s="671" t="s">
        <v>246</v>
      </c>
      <c r="J25" s="671">
        <v>80</v>
      </c>
      <c r="K25" s="661" t="s">
        <v>1204</v>
      </c>
      <c r="L25" s="662" t="s">
        <v>1203</v>
      </c>
      <c r="M25" s="662" t="str">
        <f t="shared" si="2"/>
        <v>ดำเนินการได้ร้อยละ 80 ของเป้าหมาย</v>
      </c>
      <c r="N25" s="662" t="s">
        <v>1203</v>
      </c>
      <c r="O25" s="662" t="str">
        <f t="shared" si="0"/>
        <v>ดำเนินการได้ร้อยละ 80 ของเป้าหมาย</v>
      </c>
      <c r="P25" s="662" t="s">
        <v>1203</v>
      </c>
      <c r="Q25" s="662" t="str">
        <f t="shared" si="1"/>
        <v>ดำเนินการได้ร้อยละ 80 ของเป้าหมาย</v>
      </c>
      <c r="R25" s="653" t="s">
        <v>1111</v>
      </c>
      <c r="S25" s="652" t="s">
        <v>255</v>
      </c>
    </row>
    <row r="26" spans="1:19" ht="89.25" customHeight="1">
      <c r="A26" s="699"/>
      <c r="B26" s="688" t="s">
        <v>1137</v>
      </c>
      <c r="C26" s="676" t="s">
        <v>1173</v>
      </c>
      <c r="D26" s="672" t="s">
        <v>1174</v>
      </c>
      <c r="E26" s="671">
        <v>30</v>
      </c>
      <c r="F26" s="671" t="s">
        <v>296</v>
      </c>
      <c r="G26" s="671" t="s">
        <v>868</v>
      </c>
      <c r="H26" s="671" t="s">
        <v>916</v>
      </c>
      <c r="I26" s="671" t="s">
        <v>913</v>
      </c>
      <c r="J26" s="671">
        <v>30</v>
      </c>
      <c r="K26" s="661" t="s">
        <v>1205</v>
      </c>
      <c r="L26" s="676" t="s">
        <v>1206</v>
      </c>
      <c r="M26" s="662" t="str">
        <f t="shared" si="2"/>
        <v>ดำเนินการได้ร้อยละ 30 ของเป้าหมาย</v>
      </c>
      <c r="N26" s="676" t="s">
        <v>1206</v>
      </c>
      <c r="O26" s="662" t="str">
        <f t="shared" si="0"/>
        <v>ดำเนินการได้ร้อยละ 30 ของเป้าหมาย</v>
      </c>
      <c r="P26" s="676" t="s">
        <v>1206</v>
      </c>
      <c r="Q26" s="662" t="str">
        <f t="shared" si="1"/>
        <v>ดำเนินการได้ร้อยละ 30 ของเป้าหมาย</v>
      </c>
      <c r="R26" s="653" t="s">
        <v>1112</v>
      </c>
      <c r="S26" s="652" t="s">
        <v>255</v>
      </c>
    </row>
    <row r="27" spans="1:19" ht="80.25" customHeight="1">
      <c r="A27" s="699"/>
      <c r="B27" s="689"/>
      <c r="C27" s="676" t="s">
        <v>1040</v>
      </c>
      <c r="D27" s="666" t="s">
        <v>894</v>
      </c>
      <c r="E27" s="671">
        <v>80</v>
      </c>
      <c r="F27" s="671" t="s">
        <v>245</v>
      </c>
      <c r="G27" s="671" t="s">
        <v>243</v>
      </c>
      <c r="H27" s="671" t="s">
        <v>244</v>
      </c>
      <c r="I27" s="671" t="s">
        <v>246</v>
      </c>
      <c r="J27" s="671">
        <v>80</v>
      </c>
      <c r="K27" s="666" t="s">
        <v>894</v>
      </c>
      <c r="L27" s="662" t="s">
        <v>895</v>
      </c>
      <c r="M27" s="662" t="str">
        <f t="shared" si="2"/>
        <v>ดำเนินการได้ร้อยละ 80 ของเป้าหมาย</v>
      </c>
      <c r="N27" s="662" t="s">
        <v>895</v>
      </c>
      <c r="O27" s="662" t="str">
        <f t="shared" si="0"/>
        <v>ดำเนินการได้ร้อยละ 80 ของเป้าหมาย</v>
      </c>
      <c r="P27" s="662" t="s">
        <v>895</v>
      </c>
      <c r="Q27" s="662" t="str">
        <f t="shared" si="1"/>
        <v>ดำเนินการได้ร้อยละ 80 ของเป้าหมาย</v>
      </c>
      <c r="R27" s="653" t="s">
        <v>1113</v>
      </c>
      <c r="S27" s="652" t="s">
        <v>255</v>
      </c>
    </row>
    <row r="28" spans="1:19" ht="76.5" customHeight="1">
      <c r="A28" s="699"/>
      <c r="B28" s="689"/>
      <c r="C28" s="676" t="s">
        <v>1041</v>
      </c>
      <c r="D28" s="661" t="s">
        <v>896</v>
      </c>
      <c r="E28" s="671">
        <v>80</v>
      </c>
      <c r="F28" s="671" t="s">
        <v>245</v>
      </c>
      <c r="G28" s="671" t="s">
        <v>243</v>
      </c>
      <c r="H28" s="671" t="s">
        <v>244</v>
      </c>
      <c r="I28" s="671" t="s">
        <v>246</v>
      </c>
      <c r="J28" s="671">
        <v>80</v>
      </c>
      <c r="K28" s="661" t="s">
        <v>897</v>
      </c>
      <c r="L28" s="662" t="s">
        <v>1207</v>
      </c>
      <c r="M28" s="662" t="str">
        <f t="shared" si="2"/>
        <v>ดำเนินการได้ร้อยละ 80 ของเป้าหมาย</v>
      </c>
      <c r="N28" s="662" t="s">
        <v>1208</v>
      </c>
      <c r="O28" s="662" t="str">
        <f t="shared" si="0"/>
        <v>ดำเนินการได้ร้อยละ 80 ของเป้าหมาย</v>
      </c>
      <c r="P28" s="662" t="s">
        <v>1209</v>
      </c>
      <c r="Q28" s="662" t="str">
        <f t="shared" si="1"/>
        <v>ดำเนินการได้ร้อยละ 80 ของเป้าหมาย</v>
      </c>
      <c r="R28" s="653" t="s">
        <v>1113</v>
      </c>
      <c r="S28" s="652" t="s">
        <v>255</v>
      </c>
    </row>
    <row r="29" spans="1:19" ht="57.4" customHeight="1">
      <c r="A29" s="699"/>
      <c r="B29" s="689"/>
      <c r="C29" s="676" t="s">
        <v>1042</v>
      </c>
      <c r="D29" s="661" t="s">
        <v>899</v>
      </c>
      <c r="E29" s="671">
        <v>80</v>
      </c>
      <c r="F29" s="671" t="s">
        <v>245</v>
      </c>
      <c r="G29" s="671" t="s">
        <v>243</v>
      </c>
      <c r="H29" s="671" t="s">
        <v>244</v>
      </c>
      <c r="I29" s="671" t="s">
        <v>246</v>
      </c>
      <c r="J29" s="671">
        <v>80</v>
      </c>
      <c r="K29" s="661" t="s">
        <v>899</v>
      </c>
      <c r="L29" s="662" t="s">
        <v>900</v>
      </c>
      <c r="M29" s="662" t="str">
        <f>"ดำเนินการได้ร้อยละ "&amp;J29&amp;" ของเป้าหมาย"</f>
        <v>ดำเนินการได้ร้อยละ 80 ของเป้าหมาย</v>
      </c>
      <c r="N29" s="662" t="s">
        <v>900</v>
      </c>
      <c r="O29" s="662" t="str">
        <f>M29</f>
        <v>ดำเนินการได้ร้อยละ 80 ของเป้าหมาย</v>
      </c>
      <c r="P29" s="662" t="s">
        <v>901</v>
      </c>
      <c r="Q29" s="662" t="str">
        <f>O29</f>
        <v>ดำเนินการได้ร้อยละ 80 ของเป้าหมาย</v>
      </c>
      <c r="R29" s="653" t="s">
        <v>1114</v>
      </c>
      <c r="S29" s="652" t="s">
        <v>255</v>
      </c>
    </row>
    <row r="30" spans="1:19" ht="80.650000000000006" customHeight="1">
      <c r="A30" s="699"/>
      <c r="B30" s="690"/>
      <c r="C30" s="676" t="s">
        <v>1043</v>
      </c>
      <c r="D30" s="661" t="str">
        <f>"ผู้ที่มีผลผิดปกติ (มะเร็งปากมดลูก)  ในเขตรับผิดชอบ ได้รับการส่งต่อเพื่อส่องกล้อง Colposcopy"</f>
        <v>ผู้ที่มีผลผิดปกติ (มะเร็งปากมดลูก)  ในเขตรับผิดชอบ ได้รับการส่งต่อเพื่อส่องกล้อง Colposcopy</v>
      </c>
      <c r="E30" s="671">
        <v>50</v>
      </c>
      <c r="F30" s="671" t="s">
        <v>931</v>
      </c>
      <c r="G30" s="671" t="s">
        <v>892</v>
      </c>
      <c r="H30" s="671" t="s">
        <v>893</v>
      </c>
      <c r="I30" s="671" t="s">
        <v>295</v>
      </c>
      <c r="J30" s="671">
        <v>50</v>
      </c>
      <c r="K30" s="661" t="s">
        <v>898</v>
      </c>
      <c r="L30" s="662" t="s">
        <v>1210</v>
      </c>
      <c r="M30" s="662" t="str">
        <f t="shared" si="2"/>
        <v>ดำเนินการได้ร้อยละ 50 ของเป้าหมาย</v>
      </c>
      <c r="N30" s="662" t="s">
        <v>1211</v>
      </c>
      <c r="O30" s="662" t="str">
        <f t="shared" si="0"/>
        <v>ดำเนินการได้ร้อยละ 50 ของเป้าหมาย</v>
      </c>
      <c r="P30" s="662" t="s">
        <v>1212</v>
      </c>
      <c r="Q30" s="662" t="str">
        <f t="shared" si="1"/>
        <v>ดำเนินการได้ร้อยละ 50 ของเป้าหมาย</v>
      </c>
      <c r="R30" s="653" t="s">
        <v>1113</v>
      </c>
      <c r="S30" s="652" t="s">
        <v>255</v>
      </c>
    </row>
    <row r="31" spans="1:19" ht="81.95" customHeight="1">
      <c r="A31" s="698"/>
      <c r="B31" s="688" t="s">
        <v>1138</v>
      </c>
      <c r="C31" s="667" t="s">
        <v>1044</v>
      </c>
      <c r="D31" s="661" t="s">
        <v>1215</v>
      </c>
      <c r="E31" s="671">
        <v>20</v>
      </c>
      <c r="F31" s="671" t="s">
        <v>247</v>
      </c>
      <c r="G31" s="671" t="s">
        <v>1187</v>
      </c>
      <c r="H31" s="671" t="s">
        <v>1188</v>
      </c>
      <c r="I31" s="671" t="s">
        <v>868</v>
      </c>
      <c r="J31" s="671">
        <v>20</v>
      </c>
      <c r="K31" s="661" t="s">
        <v>1217</v>
      </c>
      <c r="L31" s="662" t="s">
        <v>1218</v>
      </c>
      <c r="M31" s="662" t="str">
        <f>"ดำเนินการได้ร้อยละ "&amp;J31&amp;" ของเป้าหมาย"</f>
        <v>ดำเนินการได้ร้อยละ 20 ของเป้าหมาย</v>
      </c>
      <c r="N31" s="662" t="s">
        <v>1219</v>
      </c>
      <c r="O31" s="662" t="str">
        <f>M31</f>
        <v>ดำเนินการได้ร้อยละ 20 ของเป้าหมาย</v>
      </c>
      <c r="P31" s="662" t="s">
        <v>1219</v>
      </c>
      <c r="Q31" s="662" t="str">
        <f>O31</f>
        <v>ดำเนินการได้ร้อยละ 20 ของเป้าหมาย</v>
      </c>
      <c r="R31" s="653" t="s">
        <v>1115</v>
      </c>
      <c r="S31" s="652" t="s">
        <v>920</v>
      </c>
    </row>
    <row r="32" spans="1:19" ht="81.95" customHeight="1">
      <c r="A32" s="698"/>
      <c r="B32" s="689"/>
      <c r="C32" s="667" t="s">
        <v>1062</v>
      </c>
      <c r="D32" s="661" t="s">
        <v>1175</v>
      </c>
      <c r="E32" s="671">
        <v>80</v>
      </c>
      <c r="F32" s="671" t="s">
        <v>245</v>
      </c>
      <c r="G32" s="671" t="s">
        <v>243</v>
      </c>
      <c r="H32" s="671" t="s">
        <v>244</v>
      </c>
      <c r="I32" s="671" t="s">
        <v>246</v>
      </c>
      <c r="J32" s="671">
        <v>80</v>
      </c>
      <c r="K32" s="661" t="s">
        <v>1213</v>
      </c>
      <c r="L32" s="662" t="s">
        <v>1214</v>
      </c>
      <c r="M32" s="662" t="str">
        <f>"ดำเนินการได้ร้อยละ "&amp;J32&amp;" ของเป้าหมาย"</f>
        <v>ดำเนินการได้ร้อยละ 80 ของเป้าหมาย</v>
      </c>
      <c r="N32" s="662" t="s">
        <v>1214</v>
      </c>
      <c r="O32" s="662" t="str">
        <f>M32</f>
        <v>ดำเนินการได้ร้อยละ 80 ของเป้าหมาย</v>
      </c>
      <c r="P32" s="662" t="s">
        <v>1214</v>
      </c>
      <c r="Q32" s="662" t="str">
        <f t="shared" ref="Q32:Q39" si="3">O32</f>
        <v>ดำเนินการได้ร้อยละ 80 ของเป้าหมาย</v>
      </c>
      <c r="R32" s="653" t="s">
        <v>1115</v>
      </c>
      <c r="S32" s="652" t="s">
        <v>920</v>
      </c>
    </row>
    <row r="33" spans="1:19" ht="74.25" customHeight="1">
      <c r="A33" s="698"/>
      <c r="B33" s="689"/>
      <c r="C33" s="667" t="s">
        <v>1063</v>
      </c>
      <c r="D33" s="661" t="s">
        <v>1216</v>
      </c>
      <c r="E33" s="671">
        <v>40</v>
      </c>
      <c r="F33" s="671" t="s">
        <v>929</v>
      </c>
      <c r="G33" s="671" t="s">
        <v>913</v>
      </c>
      <c r="H33" s="671" t="s">
        <v>891</v>
      </c>
      <c r="I33" s="671" t="s">
        <v>892</v>
      </c>
      <c r="J33" s="671">
        <v>40</v>
      </c>
      <c r="K33" s="661" t="s">
        <v>1221</v>
      </c>
      <c r="L33" s="662" t="s">
        <v>1222</v>
      </c>
      <c r="M33" s="662" t="str">
        <f>"ดำเนินการได้ร้อยละ "&amp;J33&amp;" ของเป้าหมาย"</f>
        <v>ดำเนินการได้ร้อยละ 40 ของเป้าหมาย</v>
      </c>
      <c r="N33" s="662" t="s">
        <v>1223</v>
      </c>
      <c r="O33" s="662" t="str">
        <f>M33</f>
        <v>ดำเนินการได้ร้อยละ 40 ของเป้าหมาย</v>
      </c>
      <c r="P33" s="662" t="s">
        <v>1223</v>
      </c>
      <c r="Q33" s="662" t="str">
        <f t="shared" si="3"/>
        <v>ดำเนินการได้ร้อยละ 40 ของเป้าหมาย</v>
      </c>
      <c r="R33" s="653" t="s">
        <v>1116</v>
      </c>
      <c r="S33" s="652" t="s">
        <v>920</v>
      </c>
    </row>
    <row r="34" spans="1:19" ht="75">
      <c r="A34" s="698"/>
      <c r="B34" s="690"/>
      <c r="C34" s="667" t="s">
        <v>1064</v>
      </c>
      <c r="D34" s="661" t="s">
        <v>1176</v>
      </c>
      <c r="E34" s="671">
        <v>80</v>
      </c>
      <c r="F34" s="671" t="s">
        <v>245</v>
      </c>
      <c r="G34" s="671" t="s">
        <v>243</v>
      </c>
      <c r="H34" s="671" t="s">
        <v>244</v>
      </c>
      <c r="I34" s="671" t="s">
        <v>246</v>
      </c>
      <c r="J34" s="671">
        <v>80</v>
      </c>
      <c r="K34" s="661" t="s">
        <v>1220</v>
      </c>
      <c r="L34" s="662" t="s">
        <v>1224</v>
      </c>
      <c r="M34" s="662" t="str">
        <f>"ดำเนินการได้ร้อยละ "&amp;J34&amp;" ของเป้าหมาย"</f>
        <v>ดำเนินการได้ร้อยละ 80 ของเป้าหมาย</v>
      </c>
      <c r="N34" s="662" t="s">
        <v>1225</v>
      </c>
      <c r="O34" s="662" t="str">
        <f>M34</f>
        <v>ดำเนินการได้ร้อยละ 80 ของเป้าหมาย</v>
      </c>
      <c r="P34" s="662" t="s">
        <v>1225</v>
      </c>
      <c r="Q34" s="662" t="str">
        <f t="shared" si="3"/>
        <v>ดำเนินการได้ร้อยละ 80 ของเป้าหมาย</v>
      </c>
      <c r="R34" s="653" t="s">
        <v>1116</v>
      </c>
      <c r="S34" s="652" t="s">
        <v>920</v>
      </c>
    </row>
    <row r="35" spans="1:19" ht="90" customHeight="1">
      <c r="A35" s="698" t="s">
        <v>1065</v>
      </c>
      <c r="B35" s="691" t="s">
        <v>1142</v>
      </c>
      <c r="C35" s="679" t="s">
        <v>1226</v>
      </c>
      <c r="D35" s="661" t="s">
        <v>1227</v>
      </c>
      <c r="E35" s="671">
        <v>100</v>
      </c>
      <c r="F35" s="671" t="s">
        <v>251</v>
      </c>
      <c r="G35" s="671" t="s">
        <v>246</v>
      </c>
      <c r="H35" s="671" t="s">
        <v>252</v>
      </c>
      <c r="I35" s="671" t="s">
        <v>253</v>
      </c>
      <c r="J35" s="671">
        <v>100</v>
      </c>
      <c r="K35" s="661" t="s">
        <v>1228</v>
      </c>
      <c r="L35" s="661" t="s">
        <v>1229</v>
      </c>
      <c r="M35" s="662" t="str">
        <f t="shared" ref="M35:M39" si="4">"ดำเนินการได้ร้อยละ "&amp;J35&amp;" ของเป้าหมาย"</f>
        <v>ดำเนินการได้ร้อยละ 100 ของเป้าหมาย</v>
      </c>
      <c r="N35" s="661" t="s">
        <v>1229</v>
      </c>
      <c r="O35" s="662" t="str">
        <f t="shared" ref="O35:O39" si="5">M35</f>
        <v>ดำเนินการได้ร้อยละ 100 ของเป้าหมาย</v>
      </c>
      <c r="P35" s="661" t="s">
        <v>1229</v>
      </c>
      <c r="Q35" s="662" t="str">
        <f t="shared" si="3"/>
        <v>ดำเนินการได้ร้อยละ 100 ของเป้าหมาย</v>
      </c>
      <c r="R35" s="654" t="s">
        <v>1093</v>
      </c>
      <c r="S35" s="652" t="s">
        <v>1189</v>
      </c>
    </row>
    <row r="36" spans="1:19" ht="75">
      <c r="A36" s="698"/>
      <c r="B36" s="692"/>
      <c r="C36" s="680" t="s">
        <v>1067</v>
      </c>
      <c r="D36" s="663" t="s">
        <v>1178</v>
      </c>
      <c r="E36" s="671">
        <v>100</v>
      </c>
      <c r="F36" s="671" t="s">
        <v>251</v>
      </c>
      <c r="G36" s="671" t="s">
        <v>246</v>
      </c>
      <c r="H36" s="671" t="s">
        <v>252</v>
      </c>
      <c r="I36" s="671" t="s">
        <v>253</v>
      </c>
      <c r="J36" s="671">
        <v>100</v>
      </c>
      <c r="K36" s="663" t="s">
        <v>539</v>
      </c>
      <c r="L36" s="663" t="s">
        <v>540</v>
      </c>
      <c r="M36" s="662" t="str">
        <f t="shared" si="4"/>
        <v>ดำเนินการได้ร้อยละ 100 ของเป้าหมาย</v>
      </c>
      <c r="N36" s="664" t="s">
        <v>541</v>
      </c>
      <c r="O36" s="662" t="str">
        <f t="shared" si="5"/>
        <v>ดำเนินการได้ร้อยละ 100 ของเป้าหมาย</v>
      </c>
      <c r="P36" s="661" t="s">
        <v>541</v>
      </c>
      <c r="Q36" s="662" t="str">
        <f t="shared" si="3"/>
        <v>ดำเนินการได้ร้อยละ 100 ของเป้าหมาย</v>
      </c>
      <c r="R36" s="654" t="s">
        <v>1093</v>
      </c>
      <c r="S36" s="652" t="s">
        <v>1189</v>
      </c>
    </row>
    <row r="37" spans="1:19" ht="75">
      <c r="A37" s="698"/>
      <c r="B37" s="693"/>
      <c r="C37" s="681" t="s">
        <v>1068</v>
      </c>
      <c r="D37" s="661" t="s">
        <v>1179</v>
      </c>
      <c r="E37" s="671">
        <v>100</v>
      </c>
      <c r="F37" s="671" t="s">
        <v>251</v>
      </c>
      <c r="G37" s="671" t="s">
        <v>246</v>
      </c>
      <c r="H37" s="671" t="s">
        <v>252</v>
      </c>
      <c r="I37" s="671" t="s">
        <v>253</v>
      </c>
      <c r="J37" s="671">
        <v>100</v>
      </c>
      <c r="K37" s="663" t="s">
        <v>1230</v>
      </c>
      <c r="L37" s="663" t="s">
        <v>1231</v>
      </c>
      <c r="M37" s="662" t="str">
        <f t="shared" si="4"/>
        <v>ดำเนินการได้ร้อยละ 100 ของเป้าหมาย</v>
      </c>
      <c r="N37" s="663" t="s">
        <v>1231</v>
      </c>
      <c r="O37" s="662" t="str">
        <f t="shared" si="5"/>
        <v>ดำเนินการได้ร้อยละ 100 ของเป้าหมาย</v>
      </c>
      <c r="P37" s="663" t="s">
        <v>1231</v>
      </c>
      <c r="Q37" s="662" t="str">
        <f t="shared" si="3"/>
        <v>ดำเนินการได้ร้อยละ 100 ของเป้าหมาย</v>
      </c>
      <c r="R37" s="654" t="s">
        <v>1093</v>
      </c>
      <c r="S37" s="656" t="s">
        <v>1189</v>
      </c>
    </row>
    <row r="38" spans="1:19" ht="76.5" customHeight="1">
      <c r="A38" s="698" t="s">
        <v>1069</v>
      </c>
      <c r="B38" s="688" t="s">
        <v>1274</v>
      </c>
      <c r="C38" s="666" t="s">
        <v>1070</v>
      </c>
      <c r="D38" s="661" t="s">
        <v>1180</v>
      </c>
      <c r="E38" s="671">
        <v>88</v>
      </c>
      <c r="F38" s="671" t="s">
        <v>261</v>
      </c>
      <c r="G38" s="671" t="s">
        <v>244</v>
      </c>
      <c r="H38" s="671" t="s">
        <v>246</v>
      </c>
      <c r="I38" s="671" t="s">
        <v>1164</v>
      </c>
      <c r="J38" s="671">
        <v>88</v>
      </c>
      <c r="K38" s="661" t="s">
        <v>1232</v>
      </c>
      <c r="L38" s="661" t="s">
        <v>1233</v>
      </c>
      <c r="M38" s="662" t="str">
        <f t="shared" si="4"/>
        <v>ดำเนินการได้ร้อยละ 88 ของเป้าหมาย</v>
      </c>
      <c r="N38" s="661" t="s">
        <v>1233</v>
      </c>
      <c r="O38" s="662" t="str">
        <f t="shared" si="5"/>
        <v>ดำเนินการได้ร้อยละ 88 ของเป้าหมาย</v>
      </c>
      <c r="P38" s="661" t="s">
        <v>1233</v>
      </c>
      <c r="Q38" s="662" t="str">
        <f t="shared" si="3"/>
        <v>ดำเนินการได้ร้อยละ 88 ของเป้าหมาย</v>
      </c>
      <c r="R38" s="653" t="s">
        <v>1117</v>
      </c>
      <c r="S38" s="652" t="s">
        <v>921</v>
      </c>
    </row>
    <row r="39" spans="1:19" ht="76.5" customHeight="1">
      <c r="A39" s="698"/>
      <c r="B39" s="690"/>
      <c r="C39" s="666" t="s">
        <v>1071</v>
      </c>
      <c r="D39" s="661" t="s">
        <v>1181</v>
      </c>
      <c r="E39" s="671">
        <v>90</v>
      </c>
      <c r="F39" s="671" t="s">
        <v>261</v>
      </c>
      <c r="G39" s="671" t="s">
        <v>244</v>
      </c>
      <c r="H39" s="671" t="s">
        <v>246</v>
      </c>
      <c r="I39" s="671" t="s">
        <v>252</v>
      </c>
      <c r="J39" s="671">
        <v>90</v>
      </c>
      <c r="K39" s="661" t="s">
        <v>922</v>
      </c>
      <c r="L39" s="665" t="s">
        <v>1234</v>
      </c>
      <c r="M39" s="662" t="str">
        <f t="shared" si="4"/>
        <v>ดำเนินการได้ร้อยละ 90 ของเป้าหมาย</v>
      </c>
      <c r="N39" s="665" t="s">
        <v>1234</v>
      </c>
      <c r="O39" s="662" t="str">
        <f t="shared" si="5"/>
        <v>ดำเนินการได้ร้อยละ 90 ของเป้าหมาย</v>
      </c>
      <c r="P39" s="665" t="s">
        <v>1234</v>
      </c>
      <c r="Q39" s="662" t="str">
        <f t="shared" si="3"/>
        <v>ดำเนินการได้ร้อยละ 90 ของเป้าหมาย</v>
      </c>
      <c r="R39" s="653" t="s">
        <v>1117</v>
      </c>
      <c r="S39" s="652" t="s">
        <v>921</v>
      </c>
    </row>
    <row r="40" spans="1:19" ht="84.75" customHeight="1">
      <c r="A40" s="699"/>
      <c r="B40" s="688" t="s">
        <v>1140</v>
      </c>
      <c r="C40" s="682" t="s">
        <v>1072</v>
      </c>
      <c r="D40" s="661" t="s">
        <v>1182</v>
      </c>
      <c r="E40" s="671">
        <v>64</v>
      </c>
      <c r="F40" s="671" t="s">
        <v>924</v>
      </c>
      <c r="G40" s="671" t="s">
        <v>925</v>
      </c>
      <c r="H40" s="671" t="s">
        <v>926</v>
      </c>
      <c r="I40" s="671" t="s">
        <v>927</v>
      </c>
      <c r="J40" s="671">
        <v>64</v>
      </c>
      <c r="K40" s="661" t="s">
        <v>923</v>
      </c>
      <c r="L40" s="661" t="s">
        <v>1235</v>
      </c>
      <c r="M40" s="662" t="str">
        <f t="shared" si="2"/>
        <v>ดำเนินการได้ร้อยละ 64 ของเป้าหมาย</v>
      </c>
      <c r="N40" s="661" t="s">
        <v>1235</v>
      </c>
      <c r="O40" s="662" t="str">
        <f t="shared" si="0"/>
        <v>ดำเนินการได้ร้อยละ 64 ของเป้าหมาย</v>
      </c>
      <c r="P40" s="661" t="s">
        <v>1235</v>
      </c>
      <c r="Q40" s="662" t="str">
        <f t="shared" si="1"/>
        <v>ดำเนินการได้ร้อยละ 64 ของเป้าหมาย</v>
      </c>
      <c r="R40" s="653" t="s">
        <v>1118</v>
      </c>
      <c r="S40" s="652" t="s">
        <v>921</v>
      </c>
    </row>
    <row r="41" spans="1:19" ht="84" customHeight="1">
      <c r="A41" s="698"/>
      <c r="B41" s="689"/>
      <c r="C41" s="667" t="s">
        <v>1073</v>
      </c>
      <c r="D41" s="661" t="s">
        <v>1183</v>
      </c>
      <c r="E41" s="671">
        <v>50</v>
      </c>
      <c r="F41" s="671" t="s">
        <v>931</v>
      </c>
      <c r="G41" s="671" t="s">
        <v>892</v>
      </c>
      <c r="H41" s="671" t="s">
        <v>893</v>
      </c>
      <c r="I41" s="671" t="s">
        <v>295</v>
      </c>
      <c r="J41" s="671">
        <v>50</v>
      </c>
      <c r="K41" s="661" t="s">
        <v>928</v>
      </c>
      <c r="L41" s="663" t="s">
        <v>1236</v>
      </c>
      <c r="M41" s="662" t="str">
        <f t="shared" si="2"/>
        <v>ดำเนินการได้ร้อยละ 50 ของเป้าหมาย</v>
      </c>
      <c r="N41" s="663" t="s">
        <v>1236</v>
      </c>
      <c r="O41" s="662" t="str">
        <f t="shared" si="0"/>
        <v>ดำเนินการได้ร้อยละ 50 ของเป้าหมาย</v>
      </c>
      <c r="P41" s="663" t="s">
        <v>1236</v>
      </c>
      <c r="Q41" s="662" t="str">
        <f t="shared" si="1"/>
        <v>ดำเนินการได้ร้อยละ 50 ของเป้าหมาย</v>
      </c>
      <c r="R41" s="653" t="s">
        <v>1119</v>
      </c>
      <c r="S41" s="652" t="s">
        <v>921</v>
      </c>
    </row>
    <row r="42" spans="1:19" ht="74.650000000000006" customHeight="1">
      <c r="A42" s="698"/>
      <c r="B42" s="690"/>
      <c r="C42" s="683" t="s">
        <v>1074</v>
      </c>
      <c r="D42" s="661" t="s">
        <v>1184</v>
      </c>
      <c r="E42" s="671">
        <v>56</v>
      </c>
      <c r="F42" s="671" t="s">
        <v>1151</v>
      </c>
      <c r="G42" s="671" t="s">
        <v>1150</v>
      </c>
      <c r="H42" s="671" t="s">
        <v>1149</v>
      </c>
      <c r="I42" s="671" t="s">
        <v>1148</v>
      </c>
      <c r="J42" s="671">
        <v>56</v>
      </c>
      <c r="K42" s="661" t="s">
        <v>1237</v>
      </c>
      <c r="L42" s="663" t="s">
        <v>1238</v>
      </c>
      <c r="M42" s="662" t="str">
        <f t="shared" si="2"/>
        <v>ดำเนินการได้ร้อยละ 56 ของเป้าหมาย</v>
      </c>
      <c r="N42" s="663" t="s">
        <v>1238</v>
      </c>
      <c r="O42" s="662" t="str">
        <f t="shared" si="0"/>
        <v>ดำเนินการได้ร้อยละ 56 ของเป้าหมาย</v>
      </c>
      <c r="P42" s="663" t="s">
        <v>1239</v>
      </c>
      <c r="Q42" s="662" t="str">
        <f t="shared" si="1"/>
        <v>ดำเนินการได้ร้อยละ 56 ของเป้าหมาย</v>
      </c>
      <c r="R42" s="653" t="s">
        <v>1120</v>
      </c>
      <c r="S42" s="652" t="s">
        <v>921</v>
      </c>
    </row>
    <row r="43" spans="1:19" ht="73.900000000000006" customHeight="1">
      <c r="A43" s="698"/>
      <c r="B43" s="673" t="s">
        <v>1139</v>
      </c>
      <c r="C43" s="667" t="s">
        <v>1075</v>
      </c>
      <c r="D43" s="661" t="s">
        <v>1185</v>
      </c>
      <c r="E43" s="671">
        <v>70</v>
      </c>
      <c r="F43" s="671" t="s">
        <v>241</v>
      </c>
      <c r="G43" s="671" t="s">
        <v>242</v>
      </c>
      <c r="H43" s="671" t="s">
        <v>243</v>
      </c>
      <c r="I43" s="671" t="s">
        <v>244</v>
      </c>
      <c r="J43" s="671">
        <v>70</v>
      </c>
      <c r="K43" s="661" t="s">
        <v>1240</v>
      </c>
      <c r="L43" s="661" t="s">
        <v>1241</v>
      </c>
      <c r="M43" s="662" t="str">
        <f t="shared" si="2"/>
        <v>ดำเนินการได้ร้อยละ 70 ของเป้าหมาย</v>
      </c>
      <c r="N43" s="661" t="s">
        <v>1241</v>
      </c>
      <c r="O43" s="662" t="str">
        <f t="shared" si="0"/>
        <v>ดำเนินการได้ร้อยละ 70 ของเป้าหมาย</v>
      </c>
      <c r="P43" s="661" t="s">
        <v>1241</v>
      </c>
      <c r="Q43" s="662" t="str">
        <f t="shared" si="1"/>
        <v>ดำเนินการได้ร้อยละ 70 ของเป้าหมาย</v>
      </c>
      <c r="R43" s="653" t="s">
        <v>1121</v>
      </c>
      <c r="S43" s="652" t="s">
        <v>260</v>
      </c>
    </row>
    <row r="44" spans="1:19" ht="71.25" customHeight="1">
      <c r="A44" s="698"/>
      <c r="B44" s="688" t="s">
        <v>1141</v>
      </c>
      <c r="C44" s="661" t="s">
        <v>1243</v>
      </c>
      <c r="D44" s="661" t="s">
        <v>1242</v>
      </c>
      <c r="E44" s="671">
        <v>50</v>
      </c>
      <c r="F44" s="671" t="s">
        <v>931</v>
      </c>
      <c r="G44" s="671" t="s">
        <v>892</v>
      </c>
      <c r="H44" s="671" t="s">
        <v>893</v>
      </c>
      <c r="I44" s="671" t="s">
        <v>295</v>
      </c>
      <c r="J44" s="671">
        <v>50</v>
      </c>
      <c r="K44" s="661" t="s">
        <v>1253</v>
      </c>
      <c r="L44" s="661" t="s">
        <v>1254</v>
      </c>
      <c r="M44" s="662" t="str">
        <f t="shared" ref="M44:M49" si="6">"ดำเนินการได้ "&amp;J44&amp;" ของเป้าหมาย"</f>
        <v>ดำเนินการได้ 50 ของเป้าหมาย</v>
      </c>
      <c r="N44" s="661" t="s">
        <v>1254</v>
      </c>
      <c r="O44" s="662" t="str">
        <f t="shared" si="0"/>
        <v>ดำเนินการได้ 50 ของเป้าหมาย</v>
      </c>
      <c r="P44" s="661" t="s">
        <v>1254</v>
      </c>
      <c r="Q44" s="662" t="str">
        <f t="shared" si="1"/>
        <v>ดำเนินการได้ 50 ของเป้าหมาย</v>
      </c>
      <c r="R44" s="653" t="s">
        <v>1122</v>
      </c>
      <c r="S44" s="652" t="s">
        <v>930</v>
      </c>
    </row>
    <row r="45" spans="1:19" ht="75.400000000000006" customHeight="1">
      <c r="A45" s="698"/>
      <c r="B45" s="689"/>
      <c r="C45" s="661" t="s">
        <v>1244</v>
      </c>
      <c r="D45" s="661" t="s">
        <v>1245</v>
      </c>
      <c r="E45" s="671">
        <v>50</v>
      </c>
      <c r="F45" s="671" t="s">
        <v>931</v>
      </c>
      <c r="G45" s="671" t="s">
        <v>892</v>
      </c>
      <c r="H45" s="671" t="s">
        <v>893</v>
      </c>
      <c r="I45" s="671" t="s">
        <v>295</v>
      </c>
      <c r="J45" s="671">
        <v>50</v>
      </c>
      <c r="K45" s="661" t="s">
        <v>1255</v>
      </c>
      <c r="L45" s="661" t="s">
        <v>1256</v>
      </c>
      <c r="M45" s="667" t="str">
        <f t="shared" si="6"/>
        <v>ดำเนินการได้ 50 ของเป้าหมาย</v>
      </c>
      <c r="N45" s="661" t="s">
        <v>1256</v>
      </c>
      <c r="O45" s="667" t="str">
        <f t="shared" si="0"/>
        <v>ดำเนินการได้ 50 ของเป้าหมาย</v>
      </c>
      <c r="P45" s="661" t="s">
        <v>1256</v>
      </c>
      <c r="Q45" s="662" t="str">
        <f t="shared" si="1"/>
        <v>ดำเนินการได้ 50 ของเป้าหมาย</v>
      </c>
      <c r="R45" s="653" t="s">
        <v>1123</v>
      </c>
      <c r="S45" s="652" t="s">
        <v>930</v>
      </c>
    </row>
    <row r="46" spans="1:19" ht="76.349999999999994" customHeight="1">
      <c r="A46" s="698"/>
      <c r="B46" s="689"/>
      <c r="C46" s="684" t="s">
        <v>1076</v>
      </c>
      <c r="D46" s="661" t="s">
        <v>1246</v>
      </c>
      <c r="E46" s="671">
        <v>50</v>
      </c>
      <c r="F46" s="671" t="s">
        <v>931</v>
      </c>
      <c r="G46" s="671" t="s">
        <v>892</v>
      </c>
      <c r="H46" s="671" t="s">
        <v>893</v>
      </c>
      <c r="I46" s="671" t="s">
        <v>295</v>
      </c>
      <c r="J46" s="671">
        <v>50</v>
      </c>
      <c r="K46" s="684" t="s">
        <v>1257</v>
      </c>
      <c r="L46" s="684" t="s">
        <v>1258</v>
      </c>
      <c r="M46" s="662" t="str">
        <f t="shared" si="6"/>
        <v>ดำเนินการได้ 50 ของเป้าหมาย</v>
      </c>
      <c r="N46" s="684" t="s">
        <v>1258</v>
      </c>
      <c r="O46" s="662" t="str">
        <f t="shared" si="0"/>
        <v>ดำเนินการได้ 50 ของเป้าหมาย</v>
      </c>
      <c r="P46" s="684" t="s">
        <v>1258</v>
      </c>
      <c r="Q46" s="662" t="str">
        <f t="shared" si="1"/>
        <v>ดำเนินการได้ 50 ของเป้าหมาย</v>
      </c>
      <c r="R46" s="653" t="s">
        <v>1124</v>
      </c>
      <c r="S46" s="652" t="s">
        <v>930</v>
      </c>
    </row>
    <row r="47" spans="1:19" ht="76.5" customHeight="1">
      <c r="A47" s="698"/>
      <c r="B47" s="689"/>
      <c r="C47" s="661" t="s">
        <v>1247</v>
      </c>
      <c r="D47" s="661" t="s">
        <v>1248</v>
      </c>
      <c r="E47" s="671">
        <v>74</v>
      </c>
      <c r="F47" s="671" t="s">
        <v>1156</v>
      </c>
      <c r="G47" s="671" t="s">
        <v>1155</v>
      </c>
      <c r="H47" s="671" t="s">
        <v>1154</v>
      </c>
      <c r="I47" s="671" t="s">
        <v>1153</v>
      </c>
      <c r="J47" s="671" t="s">
        <v>1152</v>
      </c>
      <c r="K47" s="661" t="s">
        <v>1259</v>
      </c>
      <c r="L47" s="661" t="s">
        <v>1260</v>
      </c>
      <c r="M47" s="662" t="str">
        <f>"ดำเนินการได้ร้อยละ  "&amp;J47&amp;" ของเป้าหมาย"</f>
        <v>ดำเนินการได้ร้อยละ  &gt;=74 ของเป้าหมาย</v>
      </c>
      <c r="N47" s="661" t="s">
        <v>1260</v>
      </c>
      <c r="O47" s="662" t="str">
        <f t="shared" si="0"/>
        <v>ดำเนินการได้ร้อยละ  &gt;=74 ของเป้าหมาย</v>
      </c>
      <c r="P47" s="661" t="s">
        <v>1260</v>
      </c>
      <c r="Q47" s="662" t="str">
        <f t="shared" si="1"/>
        <v>ดำเนินการได้ร้อยละ  &gt;=74 ของเป้าหมาย</v>
      </c>
      <c r="R47" s="653" t="s">
        <v>1125</v>
      </c>
      <c r="S47" s="652" t="s">
        <v>930</v>
      </c>
    </row>
    <row r="48" spans="1:19" ht="75.400000000000006" customHeight="1">
      <c r="A48" s="698"/>
      <c r="B48" s="689"/>
      <c r="C48" s="661" t="s">
        <v>1249</v>
      </c>
      <c r="D48" s="661" t="s">
        <v>1250</v>
      </c>
      <c r="E48" s="671">
        <v>60</v>
      </c>
      <c r="F48" s="671" t="s">
        <v>1147</v>
      </c>
      <c r="G48" s="671" t="s">
        <v>295</v>
      </c>
      <c r="H48" s="671" t="s">
        <v>1146</v>
      </c>
      <c r="I48" s="671" t="s">
        <v>1145</v>
      </c>
      <c r="J48" s="671">
        <v>60</v>
      </c>
      <c r="K48" s="661" t="s">
        <v>1261</v>
      </c>
      <c r="L48" s="661" t="s">
        <v>1262</v>
      </c>
      <c r="M48" s="662" t="str">
        <f t="shared" ref="M48" si="7">"ดำเนินการได้ "&amp;J48&amp;" ของเป้าหมาย"</f>
        <v>ดำเนินการได้ 60 ของเป้าหมาย</v>
      </c>
      <c r="N48" s="661" t="s">
        <v>1262</v>
      </c>
      <c r="O48" s="662" t="str">
        <f t="shared" si="0"/>
        <v>ดำเนินการได้ 60 ของเป้าหมาย</v>
      </c>
      <c r="P48" s="661" t="s">
        <v>1262</v>
      </c>
      <c r="Q48" s="662" t="str">
        <f t="shared" si="1"/>
        <v>ดำเนินการได้ 60 ของเป้าหมาย</v>
      </c>
      <c r="R48" s="653" t="s">
        <v>1126</v>
      </c>
      <c r="S48" s="652" t="s">
        <v>930</v>
      </c>
    </row>
    <row r="49" spans="1:19" ht="70.5" customHeight="1">
      <c r="A49" s="698"/>
      <c r="B49" s="690"/>
      <c r="C49" s="661" t="s">
        <v>1251</v>
      </c>
      <c r="D49" s="661" t="s">
        <v>1252</v>
      </c>
      <c r="E49" s="671">
        <v>20</v>
      </c>
      <c r="F49" s="671" t="s">
        <v>867</v>
      </c>
      <c r="G49" s="685" t="s">
        <v>248</v>
      </c>
      <c r="H49" s="685" t="s">
        <v>249</v>
      </c>
      <c r="I49" s="671" t="s">
        <v>868</v>
      </c>
      <c r="J49" s="671">
        <v>20</v>
      </c>
      <c r="K49" s="661" t="s">
        <v>1263</v>
      </c>
      <c r="L49" s="661" t="s">
        <v>1264</v>
      </c>
      <c r="M49" s="662" t="str">
        <f t="shared" si="6"/>
        <v>ดำเนินการได้ 20 ของเป้าหมาย</v>
      </c>
      <c r="N49" s="661" t="s">
        <v>1264</v>
      </c>
      <c r="O49" s="662" t="str">
        <f t="shared" si="0"/>
        <v>ดำเนินการได้ 20 ของเป้าหมาย</v>
      </c>
      <c r="P49" s="661" t="s">
        <v>1264</v>
      </c>
      <c r="Q49" s="662" t="str">
        <f t="shared" si="1"/>
        <v>ดำเนินการได้ 20 ของเป้าหมาย</v>
      </c>
      <c r="R49" s="653" t="s">
        <v>1127</v>
      </c>
      <c r="S49" s="652" t="s">
        <v>930</v>
      </c>
    </row>
    <row r="50" spans="1:19" ht="41.25" customHeight="1">
      <c r="A50" s="698" t="s">
        <v>1085</v>
      </c>
      <c r="B50" s="691" t="s">
        <v>1143</v>
      </c>
      <c r="C50" s="667" t="s">
        <v>1077</v>
      </c>
      <c r="D50" s="661" t="s">
        <v>932</v>
      </c>
      <c r="E50" s="671">
        <v>35</v>
      </c>
      <c r="F50" s="671" t="s">
        <v>933</v>
      </c>
      <c r="G50" s="671" t="s">
        <v>916</v>
      </c>
      <c r="H50" s="671" t="s">
        <v>913</v>
      </c>
      <c r="I50" s="671" t="s">
        <v>891</v>
      </c>
      <c r="J50" s="671">
        <v>35</v>
      </c>
      <c r="K50" s="661" t="s">
        <v>932</v>
      </c>
      <c r="L50" s="661" t="s">
        <v>308</v>
      </c>
      <c r="M50" s="662" t="str">
        <f t="shared" ref="M50:M80" si="8">"ดำเนินการได้ร้อยละ "&amp;J50&amp;" ของเป้าหมาย"</f>
        <v>ดำเนินการได้ร้อยละ 35 ของเป้าหมาย</v>
      </c>
      <c r="N50" s="661" t="s">
        <v>308</v>
      </c>
      <c r="O50" s="662" t="str">
        <f t="shared" si="0"/>
        <v>ดำเนินการได้ร้อยละ 35 ของเป้าหมาย</v>
      </c>
      <c r="P50" s="661" t="s">
        <v>308</v>
      </c>
      <c r="Q50" s="662" t="str">
        <f t="shared" si="1"/>
        <v>ดำเนินการได้ร้อยละ 35 ของเป้าหมาย</v>
      </c>
      <c r="R50" s="655" t="s">
        <v>1093</v>
      </c>
      <c r="S50" s="652" t="s">
        <v>303</v>
      </c>
    </row>
    <row r="51" spans="1:19" ht="41.25" customHeight="1">
      <c r="A51" s="698"/>
      <c r="B51" s="692"/>
      <c r="C51" s="667" t="s">
        <v>1078</v>
      </c>
      <c r="D51" s="666" t="s">
        <v>934</v>
      </c>
      <c r="E51" s="677">
        <v>95</v>
      </c>
      <c r="F51" s="671" t="s">
        <v>1163</v>
      </c>
      <c r="G51" s="671" t="s">
        <v>1161</v>
      </c>
      <c r="H51" s="671" t="s">
        <v>1158</v>
      </c>
      <c r="I51" s="671" t="s">
        <v>1157</v>
      </c>
      <c r="J51" s="677">
        <v>95</v>
      </c>
      <c r="K51" s="666" t="s">
        <v>934</v>
      </c>
      <c r="L51" s="666" t="s">
        <v>1265</v>
      </c>
      <c r="M51" s="662" t="str">
        <f t="shared" si="8"/>
        <v>ดำเนินการได้ร้อยละ 95 ของเป้าหมาย</v>
      </c>
      <c r="N51" s="666" t="s">
        <v>935</v>
      </c>
      <c r="O51" s="662" t="str">
        <f t="shared" si="0"/>
        <v>ดำเนินการได้ร้อยละ 95 ของเป้าหมาย</v>
      </c>
      <c r="P51" s="666" t="s">
        <v>935</v>
      </c>
      <c r="Q51" s="662" t="str">
        <f>O51</f>
        <v>ดำเนินการได้ร้อยละ 95 ของเป้าหมาย</v>
      </c>
      <c r="R51" s="655" t="s">
        <v>1093</v>
      </c>
      <c r="S51" s="652" t="s">
        <v>303</v>
      </c>
    </row>
    <row r="52" spans="1:19" ht="41.25" customHeight="1">
      <c r="A52" s="698"/>
      <c r="B52" s="692"/>
      <c r="C52" s="667" t="s">
        <v>1079</v>
      </c>
      <c r="D52" s="666" t="s">
        <v>1186</v>
      </c>
      <c r="E52" s="677">
        <v>80</v>
      </c>
      <c r="F52" s="677" t="s">
        <v>245</v>
      </c>
      <c r="G52" s="677" t="s">
        <v>243</v>
      </c>
      <c r="H52" s="677" t="s">
        <v>244</v>
      </c>
      <c r="I52" s="677" t="s">
        <v>246</v>
      </c>
      <c r="J52" s="677">
        <v>80</v>
      </c>
      <c r="K52" s="667" t="s">
        <v>1266</v>
      </c>
      <c r="L52" s="667" t="s">
        <v>1267</v>
      </c>
      <c r="M52" s="662" t="str">
        <f t="shared" si="8"/>
        <v>ดำเนินการได้ร้อยละ 80 ของเป้าหมาย</v>
      </c>
      <c r="N52" s="667" t="s">
        <v>1267</v>
      </c>
      <c r="O52" s="662" t="str">
        <f t="shared" si="0"/>
        <v>ดำเนินการได้ร้อยละ 80 ของเป้าหมาย</v>
      </c>
      <c r="P52" s="667" t="s">
        <v>1267</v>
      </c>
      <c r="Q52" s="662" t="str">
        <f>O52</f>
        <v>ดำเนินการได้ร้อยละ 80 ของเป้าหมาย</v>
      </c>
      <c r="R52" s="655" t="s">
        <v>1128</v>
      </c>
      <c r="S52" s="652" t="s">
        <v>303</v>
      </c>
    </row>
    <row r="53" spans="1:19" ht="41.25" customHeight="1">
      <c r="A53" s="698"/>
      <c r="B53" s="692"/>
      <c r="C53" s="667" t="s">
        <v>1080</v>
      </c>
      <c r="D53" s="661" t="str">
        <f>"การการใช้ยาสมเหตุสมผล RI  ในเขตรับผิดชอบ "</f>
        <v xml:space="preserve">การการใช้ยาสมเหตุสมผล RI  ในเขตรับผิดชอบ </v>
      </c>
      <c r="E53" s="670" t="s">
        <v>933</v>
      </c>
      <c r="F53" s="671" t="s">
        <v>247</v>
      </c>
      <c r="G53" s="671" t="s">
        <v>248</v>
      </c>
      <c r="H53" s="685" t="s">
        <v>249</v>
      </c>
      <c r="I53" s="671" t="s">
        <v>250</v>
      </c>
      <c r="J53" s="671">
        <v>20</v>
      </c>
      <c r="K53" s="661" t="s">
        <v>936</v>
      </c>
      <c r="L53" s="662" t="s">
        <v>937</v>
      </c>
      <c r="M53" s="662" t="str">
        <f t="shared" si="8"/>
        <v>ดำเนินการได้ร้อยละ 20 ของเป้าหมาย</v>
      </c>
      <c r="N53" s="662" t="s">
        <v>938</v>
      </c>
      <c r="O53" s="662" t="str">
        <f t="shared" si="0"/>
        <v>ดำเนินการได้ร้อยละ 20 ของเป้าหมาย</v>
      </c>
      <c r="P53" s="662" t="s">
        <v>939</v>
      </c>
      <c r="Q53" s="662" t="str">
        <f t="shared" si="1"/>
        <v>ดำเนินการได้ร้อยละ 20 ของเป้าหมาย</v>
      </c>
      <c r="R53" s="653" t="s">
        <v>1129</v>
      </c>
      <c r="S53" s="652" t="s">
        <v>303</v>
      </c>
    </row>
    <row r="54" spans="1:19" ht="41.25" customHeight="1">
      <c r="A54" s="698"/>
      <c r="B54" s="693"/>
      <c r="C54" s="667" t="s">
        <v>1081</v>
      </c>
      <c r="D54" s="661" t="str">
        <f>"การการใช้ยาสมเหตุสมผล  AD  ในเขตรับผิดชอบ "</f>
        <v xml:space="preserve">การการใช้ยาสมเหตุสมผล  AD  ในเขตรับผิดชอบ </v>
      </c>
      <c r="E54" s="670" t="s">
        <v>933</v>
      </c>
      <c r="F54" s="671" t="s">
        <v>247</v>
      </c>
      <c r="G54" s="671" t="s">
        <v>248</v>
      </c>
      <c r="H54" s="685" t="s">
        <v>249</v>
      </c>
      <c r="I54" s="671" t="s">
        <v>250</v>
      </c>
      <c r="J54" s="671">
        <v>20</v>
      </c>
      <c r="K54" s="661" t="s">
        <v>940</v>
      </c>
      <c r="L54" s="662" t="s">
        <v>941</v>
      </c>
      <c r="M54" s="662" t="str">
        <f t="shared" si="8"/>
        <v>ดำเนินการได้ร้อยละ 20 ของเป้าหมาย</v>
      </c>
      <c r="N54" s="662" t="s">
        <v>942</v>
      </c>
      <c r="O54" s="662" t="str">
        <f t="shared" si="0"/>
        <v>ดำเนินการได้ร้อยละ 20 ของเป้าหมาย</v>
      </c>
      <c r="P54" s="662" t="s">
        <v>943</v>
      </c>
      <c r="Q54" s="662" t="str">
        <f t="shared" si="1"/>
        <v>ดำเนินการได้ร้อยละ 20 ของเป้าหมาย</v>
      </c>
      <c r="R54" s="653" t="s">
        <v>1130</v>
      </c>
      <c r="S54" s="652" t="s">
        <v>303</v>
      </c>
    </row>
    <row r="55" spans="1:19" ht="41.25" customHeight="1">
      <c r="A55" s="700" t="s">
        <v>1086</v>
      </c>
      <c r="B55" s="691" t="s">
        <v>1144</v>
      </c>
      <c r="C55" s="667" t="s">
        <v>1082</v>
      </c>
      <c r="D55" s="661" t="str">
        <f>"การรักษาด้วยการแพทย์แผนไทยและการแพทย์ทางเลือก   "</f>
        <v xml:space="preserve">การรักษาด้วยการแพทย์แผนไทยและการแพทย์ทางเลือก   </v>
      </c>
      <c r="E55" s="670">
        <v>35</v>
      </c>
      <c r="F55" s="671" t="s">
        <v>1160</v>
      </c>
      <c r="G55" s="671" t="s">
        <v>916</v>
      </c>
      <c r="H55" s="671" t="s">
        <v>913</v>
      </c>
      <c r="I55" s="671" t="s">
        <v>891</v>
      </c>
      <c r="J55" s="677">
        <v>35</v>
      </c>
      <c r="K55" s="661" t="s">
        <v>306</v>
      </c>
      <c r="L55" s="662" t="s">
        <v>1268</v>
      </c>
      <c r="M55" s="662" t="str">
        <f t="shared" si="8"/>
        <v>ดำเนินการได้ร้อยละ 35 ของเป้าหมาย</v>
      </c>
      <c r="N55" s="662" t="s">
        <v>1268</v>
      </c>
      <c r="O55" s="662" t="str">
        <f t="shared" si="0"/>
        <v>ดำเนินการได้ร้อยละ 35 ของเป้าหมาย</v>
      </c>
      <c r="P55" s="662" t="s">
        <v>1268</v>
      </c>
      <c r="Q55" s="662" t="str">
        <f t="shared" si="1"/>
        <v>ดำเนินการได้ร้อยละ 35 ของเป้าหมาย</v>
      </c>
      <c r="R55" s="653" t="s">
        <v>1131</v>
      </c>
      <c r="S55" s="652" t="s">
        <v>226</v>
      </c>
    </row>
    <row r="56" spans="1:19" ht="41.25" customHeight="1">
      <c r="A56" s="701"/>
      <c r="B56" s="692"/>
      <c r="C56" s="667" t="s">
        <v>1083</v>
      </c>
      <c r="D56" s="661" t="str">
        <f>"การใช้ยาสมุนไพร ในเขตรับผิดชอบ "</f>
        <v xml:space="preserve">การใช้ยาสมุนไพร ในเขตรับผิดชอบ </v>
      </c>
      <c r="E56" s="670">
        <v>10</v>
      </c>
      <c r="F56" s="686" t="s">
        <v>256</v>
      </c>
      <c r="G56" s="686" t="s">
        <v>257</v>
      </c>
      <c r="H56" s="686" t="s">
        <v>258</v>
      </c>
      <c r="I56" s="686" t="s">
        <v>259</v>
      </c>
      <c r="J56" s="686" t="s">
        <v>297</v>
      </c>
      <c r="K56" s="661" t="s">
        <v>307</v>
      </c>
      <c r="L56" s="662" t="s">
        <v>309</v>
      </c>
      <c r="M56" s="662" t="str">
        <f>"ดำเนินการได้ร้อยละ "&amp;J56&amp;" ของเป้าหมาย"</f>
        <v>ดำเนินการได้ร้อยละ 10 ของเป้าหมาย</v>
      </c>
      <c r="N56" s="662" t="s">
        <v>309</v>
      </c>
      <c r="O56" s="662" t="str">
        <f>M56</f>
        <v>ดำเนินการได้ร้อยละ 10 ของเป้าหมาย</v>
      </c>
      <c r="P56" s="662" t="s">
        <v>309</v>
      </c>
      <c r="Q56" s="662" t="str">
        <f>O56</f>
        <v>ดำเนินการได้ร้อยละ 10 ของเป้าหมาย</v>
      </c>
      <c r="R56" s="653" t="s">
        <v>1132</v>
      </c>
      <c r="S56" s="652" t="s">
        <v>226</v>
      </c>
    </row>
    <row r="57" spans="1:19" ht="93.75">
      <c r="A57" s="701"/>
      <c r="B57" s="692"/>
      <c r="C57" s="667" t="s">
        <v>1084</v>
      </c>
      <c r="D57" s="661" t="str">
        <f>"ผู้ป่วยที่มีการวินิจฉัยโรคหลอดเลือดสมอง อัมพฤกษ์ อัมพาตระยะกลาง(Intermediate Care) ในเขตรับผิดชอบ ที่ได้รับการดูแลด้วยการแพทย์แผนไทยและการแพทย์ทางเลือก (Community base)"</f>
        <v>ผู้ป่วยที่มีการวินิจฉัยโรคหลอดเลือดสมอง อัมพฤกษ์ อัมพาตระยะกลาง(Intermediate Care) ในเขตรับผิดชอบ ที่ได้รับการดูแลด้วยการแพทย์แผนไทยและการแพทย์ทางเลือก (Community base)</v>
      </c>
      <c r="E57" s="670">
        <v>3</v>
      </c>
      <c r="F57" s="670">
        <v>1</v>
      </c>
      <c r="G57" s="670">
        <v>1.5</v>
      </c>
      <c r="H57" s="670">
        <v>2</v>
      </c>
      <c r="I57" s="670">
        <v>2.5</v>
      </c>
      <c r="J57" s="670">
        <v>3</v>
      </c>
      <c r="K57" s="661" t="s">
        <v>944</v>
      </c>
      <c r="L57" s="662" t="s">
        <v>1269</v>
      </c>
      <c r="M57" s="662" t="str">
        <f t="shared" ref="M57" si="9">"ดำเนินการได้ร้อยละ "&amp;J57&amp;" ของเป้าหมาย"</f>
        <v>ดำเนินการได้ร้อยละ 3 ของเป้าหมาย</v>
      </c>
      <c r="N57" s="662" t="s">
        <v>1270</v>
      </c>
      <c r="O57" s="662" t="str">
        <f t="shared" ref="O57" si="10">M57</f>
        <v>ดำเนินการได้ร้อยละ 3 ของเป้าหมาย</v>
      </c>
      <c r="P57" s="662" t="s">
        <v>1271</v>
      </c>
      <c r="Q57" s="662" t="str">
        <f t="shared" ref="Q57" si="11">O57</f>
        <v>ดำเนินการได้ร้อยละ 3 ของเป้าหมาย</v>
      </c>
      <c r="R57" s="668" t="s">
        <v>1133</v>
      </c>
      <c r="S57" s="652" t="s">
        <v>226</v>
      </c>
    </row>
    <row r="58" spans="1:19" s="643" customFormat="1" ht="41.25" customHeight="1">
      <c r="A58" s="697" t="s">
        <v>1087</v>
      </c>
      <c r="B58" s="645" t="s">
        <v>1088</v>
      </c>
      <c r="C58" s="639" t="s">
        <v>1276</v>
      </c>
      <c r="D58" s="640" t="s">
        <v>341</v>
      </c>
      <c r="E58" s="641">
        <v>80</v>
      </c>
      <c r="F58" s="641" t="s">
        <v>245</v>
      </c>
      <c r="G58" s="641" t="s">
        <v>243</v>
      </c>
      <c r="H58" s="641" t="s">
        <v>244</v>
      </c>
      <c r="I58" s="641" t="s">
        <v>246</v>
      </c>
      <c r="J58" s="641">
        <v>80</v>
      </c>
      <c r="K58" s="640" t="s">
        <v>534</v>
      </c>
      <c r="L58" s="640" t="s">
        <v>535</v>
      </c>
      <c r="M58" s="642" t="str">
        <f t="shared" si="8"/>
        <v>ดำเนินการได้ร้อยละ 80 ของเป้าหมาย</v>
      </c>
      <c r="N58" s="640" t="s">
        <v>536</v>
      </c>
      <c r="O58" s="642" t="str">
        <f t="shared" si="0"/>
        <v>ดำเนินการได้ร้อยละ 80 ของเป้าหมาย</v>
      </c>
      <c r="P58" s="640" t="s">
        <v>537</v>
      </c>
      <c r="Q58" s="642" t="str">
        <f t="shared" si="1"/>
        <v>ดำเนินการได้ร้อยละ 80 ของเป้าหมาย</v>
      </c>
      <c r="R58" s="651" t="s">
        <v>538</v>
      </c>
      <c r="S58" s="641" t="s">
        <v>299</v>
      </c>
    </row>
    <row r="59" spans="1:19" s="643" customFormat="1" ht="41.25" customHeight="1">
      <c r="A59" s="697"/>
      <c r="B59" s="644"/>
      <c r="C59" s="639" t="s">
        <v>1275</v>
      </c>
      <c r="D59" s="657" t="s">
        <v>1177</v>
      </c>
      <c r="E59" s="658">
        <v>100</v>
      </c>
      <c r="F59" s="658" t="s">
        <v>251</v>
      </c>
      <c r="G59" s="658" t="s">
        <v>246</v>
      </c>
      <c r="H59" s="658" t="s">
        <v>252</v>
      </c>
      <c r="I59" s="658" t="s">
        <v>253</v>
      </c>
      <c r="J59" s="658">
        <v>100</v>
      </c>
      <c r="K59" s="657" t="s">
        <v>550</v>
      </c>
      <c r="L59" s="657" t="s">
        <v>551</v>
      </c>
      <c r="M59" s="659" t="str">
        <f t="shared" si="8"/>
        <v>ดำเนินการได้ร้อยละ 100 ของเป้าหมาย</v>
      </c>
      <c r="N59" s="657" t="s">
        <v>551</v>
      </c>
      <c r="O59" s="659" t="str">
        <f t="shared" si="0"/>
        <v>ดำเนินการได้ร้อยละ 100 ของเป้าหมาย</v>
      </c>
      <c r="P59" s="657" t="s">
        <v>551</v>
      </c>
      <c r="Q59" s="659" t="str">
        <f t="shared" si="1"/>
        <v>ดำเนินการได้ร้อยละ 100 ของเป้าหมาย</v>
      </c>
      <c r="R59" s="660" t="s">
        <v>1093</v>
      </c>
      <c r="S59" s="641" t="s">
        <v>547</v>
      </c>
    </row>
    <row r="60" spans="1:19" s="643" customFormat="1" ht="41.25" customHeight="1">
      <c r="A60" s="697"/>
      <c r="B60" s="644"/>
      <c r="C60" s="639" t="s">
        <v>1277</v>
      </c>
      <c r="D60" s="640" t="s">
        <v>542</v>
      </c>
      <c r="E60" s="641">
        <v>80</v>
      </c>
      <c r="F60" s="641" t="s">
        <v>245</v>
      </c>
      <c r="G60" s="641" t="s">
        <v>243</v>
      </c>
      <c r="H60" s="641" t="s">
        <v>244</v>
      </c>
      <c r="I60" s="641" t="s">
        <v>246</v>
      </c>
      <c r="J60" s="641">
        <v>80</v>
      </c>
      <c r="K60" s="640" t="s">
        <v>340</v>
      </c>
      <c r="L60" s="639" t="s">
        <v>543</v>
      </c>
      <c r="M60" s="642" t="str">
        <f t="shared" si="8"/>
        <v>ดำเนินการได้ร้อยละ 80 ของเป้าหมาย</v>
      </c>
      <c r="N60" s="639" t="s">
        <v>544</v>
      </c>
      <c r="O60" s="642" t="str">
        <f t="shared" si="0"/>
        <v>ดำเนินการได้ร้อยละ 80 ของเป้าหมาย</v>
      </c>
      <c r="P60" s="639" t="s">
        <v>545</v>
      </c>
      <c r="Q60" s="642" t="str">
        <f t="shared" si="1"/>
        <v>ดำเนินการได้ร้อยละ 80 ของเป้าหมาย</v>
      </c>
      <c r="R60" s="651" t="s">
        <v>546</v>
      </c>
      <c r="S60" s="641" t="s">
        <v>547</v>
      </c>
    </row>
    <row r="61" spans="1:19" s="643" customFormat="1" ht="41.25" customHeight="1">
      <c r="A61" s="697"/>
      <c r="B61" s="644"/>
      <c r="C61" s="639" t="s">
        <v>1278</v>
      </c>
      <c r="D61" s="639" t="s">
        <v>548</v>
      </c>
      <c r="E61" s="641">
        <v>80</v>
      </c>
      <c r="F61" s="641" t="s">
        <v>245</v>
      </c>
      <c r="G61" s="641" t="s">
        <v>243</v>
      </c>
      <c r="H61" s="641" t="s">
        <v>244</v>
      </c>
      <c r="I61" s="641" t="s">
        <v>246</v>
      </c>
      <c r="J61" s="641">
        <v>80</v>
      </c>
      <c r="K61" s="639" t="s">
        <v>945</v>
      </c>
      <c r="L61" s="639" t="s">
        <v>549</v>
      </c>
      <c r="M61" s="642" t="str">
        <f t="shared" si="8"/>
        <v>ดำเนินการได้ร้อยละ 80 ของเป้าหมาย</v>
      </c>
      <c r="N61" s="639" t="s">
        <v>549</v>
      </c>
      <c r="O61" s="642" t="str">
        <f t="shared" si="0"/>
        <v>ดำเนินการได้ร้อยละ 80 ของเป้าหมาย</v>
      </c>
      <c r="P61" s="639" t="s">
        <v>549</v>
      </c>
      <c r="Q61" s="642" t="str">
        <f t="shared" si="1"/>
        <v>ดำเนินการได้ร้อยละ 80 ของเป้าหมาย</v>
      </c>
      <c r="R61" s="651" t="s">
        <v>546</v>
      </c>
      <c r="S61" s="641" t="s">
        <v>547</v>
      </c>
    </row>
    <row r="62" spans="1:19" s="643" customFormat="1" ht="41.25" customHeight="1">
      <c r="A62" s="697"/>
      <c r="B62" s="645" t="s">
        <v>1279</v>
      </c>
      <c r="C62" s="657" t="s">
        <v>1280</v>
      </c>
      <c r="D62" s="657" t="s">
        <v>1281</v>
      </c>
      <c r="E62" s="658">
        <v>80</v>
      </c>
      <c r="F62" s="658" t="s">
        <v>245</v>
      </c>
      <c r="G62" s="658" t="s">
        <v>243</v>
      </c>
      <c r="H62" s="658" t="s">
        <v>244</v>
      </c>
      <c r="I62" s="658" t="s">
        <v>246</v>
      </c>
      <c r="J62" s="658">
        <v>80</v>
      </c>
      <c r="K62" s="657" t="s">
        <v>1282</v>
      </c>
      <c r="L62" s="657" t="s">
        <v>1283</v>
      </c>
      <c r="M62" s="659" t="str">
        <f>"ดำเนินการได้ร้อยละ "&amp;J62&amp;" ของเป้าหมาย"</f>
        <v>ดำเนินการได้ร้อยละ 80 ของเป้าหมาย</v>
      </c>
      <c r="N62" s="657" t="s">
        <v>1284</v>
      </c>
      <c r="O62" s="659" t="str">
        <f t="shared" si="0"/>
        <v>ดำเนินการได้ร้อยละ 80 ของเป้าหมาย</v>
      </c>
      <c r="P62" s="657" t="s">
        <v>1285</v>
      </c>
      <c r="Q62" s="659" t="str">
        <f t="shared" si="1"/>
        <v>ดำเนินการได้ร้อยละ 80 ของเป้าหมาย</v>
      </c>
      <c r="R62" s="660" t="s">
        <v>1093</v>
      </c>
      <c r="S62" s="641" t="s">
        <v>1286</v>
      </c>
    </row>
    <row r="63" spans="1:19" s="643" customFormat="1" ht="41.25" customHeight="1">
      <c r="A63" s="697"/>
      <c r="B63" s="687"/>
      <c r="C63" s="657" t="s">
        <v>1287</v>
      </c>
      <c r="D63" s="657" t="s">
        <v>1288</v>
      </c>
      <c r="E63" s="658">
        <v>80</v>
      </c>
      <c r="F63" s="658" t="s">
        <v>245</v>
      </c>
      <c r="G63" s="658" t="s">
        <v>243</v>
      </c>
      <c r="H63" s="658" t="s">
        <v>244</v>
      </c>
      <c r="I63" s="658" t="s">
        <v>246</v>
      </c>
      <c r="J63" s="658">
        <v>80</v>
      </c>
      <c r="K63" s="657" t="s">
        <v>1289</v>
      </c>
      <c r="L63" s="657" t="s">
        <v>1290</v>
      </c>
      <c r="M63" s="659" t="str">
        <f t="shared" si="8"/>
        <v>ดำเนินการได้ร้อยละ 80 ของเป้าหมาย</v>
      </c>
      <c r="N63" s="657" t="s">
        <v>1291</v>
      </c>
      <c r="O63" s="659" t="str">
        <f t="shared" si="0"/>
        <v>ดำเนินการได้ร้อยละ 80 ของเป้าหมาย</v>
      </c>
      <c r="P63" s="657" t="s">
        <v>1291</v>
      </c>
      <c r="Q63" s="659" t="str">
        <f t="shared" si="1"/>
        <v>ดำเนินการได้ร้อยละ 80 ของเป้าหมาย</v>
      </c>
      <c r="R63" s="660" t="s">
        <v>1093</v>
      </c>
      <c r="S63" s="641" t="s">
        <v>1286</v>
      </c>
    </row>
    <row r="64" spans="1:19" s="643" customFormat="1" ht="41.25" customHeight="1">
      <c r="A64" s="697"/>
      <c r="B64" s="687"/>
      <c r="C64" s="657" t="s">
        <v>1292</v>
      </c>
      <c r="D64" s="657" t="s">
        <v>1293</v>
      </c>
      <c r="E64" s="658">
        <v>80</v>
      </c>
      <c r="F64" s="658" t="s">
        <v>245</v>
      </c>
      <c r="G64" s="658" t="s">
        <v>243</v>
      </c>
      <c r="H64" s="658" t="s">
        <v>244</v>
      </c>
      <c r="I64" s="658" t="s">
        <v>246</v>
      </c>
      <c r="J64" s="658">
        <v>80</v>
      </c>
      <c r="K64" s="657" t="s">
        <v>1294</v>
      </c>
      <c r="L64" s="657" t="s">
        <v>1295</v>
      </c>
      <c r="M64" s="659" t="str">
        <f t="shared" si="8"/>
        <v>ดำเนินการได้ร้อยละ 80 ของเป้าหมาย</v>
      </c>
      <c r="N64" s="657" t="s">
        <v>1296</v>
      </c>
      <c r="O64" s="659" t="str">
        <f t="shared" si="0"/>
        <v>ดำเนินการได้ร้อยละ 80 ของเป้าหมาย</v>
      </c>
      <c r="P64" s="657" t="s">
        <v>1296</v>
      </c>
      <c r="Q64" s="659" t="str">
        <f t="shared" si="1"/>
        <v>ดำเนินการได้ร้อยละ 80 ของเป้าหมาย</v>
      </c>
      <c r="R64" s="660" t="s">
        <v>1093</v>
      </c>
      <c r="S64" s="641" t="s">
        <v>1286</v>
      </c>
    </row>
    <row r="65" spans="1:19" s="643" customFormat="1" ht="41.25" customHeight="1">
      <c r="A65" s="697"/>
      <c r="B65" s="645" t="s">
        <v>946</v>
      </c>
      <c r="C65" s="639" t="s">
        <v>1297</v>
      </c>
      <c r="D65" s="639" t="s">
        <v>947</v>
      </c>
      <c r="E65" s="641">
        <v>100</v>
      </c>
      <c r="F65" s="641" t="s">
        <v>251</v>
      </c>
      <c r="G65" s="641" t="s">
        <v>246</v>
      </c>
      <c r="H65" s="641" t="s">
        <v>252</v>
      </c>
      <c r="I65" s="641" t="s">
        <v>253</v>
      </c>
      <c r="J65" s="641">
        <v>100</v>
      </c>
      <c r="K65" s="639" t="s">
        <v>552</v>
      </c>
      <c r="L65" s="639" t="s">
        <v>403</v>
      </c>
      <c r="M65" s="642" t="str">
        <f t="shared" si="8"/>
        <v>ดำเนินการได้ร้อยละ 100 ของเป้าหมาย</v>
      </c>
      <c r="N65" s="639" t="s">
        <v>405</v>
      </c>
      <c r="O65" s="642" t="str">
        <f t="shared" si="0"/>
        <v>ดำเนินการได้ร้อยละ 100 ของเป้าหมาย</v>
      </c>
      <c r="P65" s="639" t="s">
        <v>407</v>
      </c>
      <c r="Q65" s="642" t="str">
        <f t="shared" si="1"/>
        <v>ดำเนินการได้ร้อยละ 100 ของเป้าหมาย</v>
      </c>
      <c r="R65" s="642" t="s">
        <v>553</v>
      </c>
      <c r="S65" s="641" t="s">
        <v>299</v>
      </c>
    </row>
    <row r="66" spans="1:19" s="643" customFormat="1" ht="41.25" customHeight="1">
      <c r="A66" s="697"/>
      <c r="B66" s="646"/>
      <c r="C66" s="639" t="s">
        <v>1298</v>
      </c>
      <c r="D66" s="639" t="s">
        <v>588</v>
      </c>
      <c r="E66" s="641">
        <v>100</v>
      </c>
      <c r="F66" s="641" t="s">
        <v>251</v>
      </c>
      <c r="G66" s="641" t="s">
        <v>246</v>
      </c>
      <c r="H66" s="641" t="s">
        <v>252</v>
      </c>
      <c r="I66" s="641" t="s">
        <v>253</v>
      </c>
      <c r="J66" s="641">
        <v>100</v>
      </c>
      <c r="K66" s="639" t="s">
        <v>589</v>
      </c>
      <c r="L66" s="639" t="s">
        <v>590</v>
      </c>
      <c r="M66" s="642" t="str">
        <f t="shared" si="8"/>
        <v>ดำเนินการได้ร้อยละ 100 ของเป้าหมาย</v>
      </c>
      <c r="N66" s="639" t="s">
        <v>591</v>
      </c>
      <c r="O66" s="642" t="str">
        <f t="shared" si="0"/>
        <v>ดำเนินการได้ร้อยละ 100 ของเป้าหมาย</v>
      </c>
      <c r="P66" s="639" t="s">
        <v>592</v>
      </c>
      <c r="Q66" s="642" t="str">
        <f t="shared" si="1"/>
        <v>ดำเนินการได้ร้อยละ 100 ของเป้าหมาย</v>
      </c>
      <c r="R66" s="642" t="s">
        <v>593</v>
      </c>
      <c r="S66" s="641" t="s">
        <v>299</v>
      </c>
    </row>
    <row r="67" spans="1:19" s="643" customFormat="1" ht="41.25" customHeight="1">
      <c r="A67" s="697"/>
      <c r="B67" s="646"/>
      <c r="C67" s="639" t="s">
        <v>1299</v>
      </c>
      <c r="D67" s="639" t="s">
        <v>554</v>
      </c>
      <c r="E67" s="641">
        <v>100</v>
      </c>
      <c r="F67" s="641" t="s">
        <v>251</v>
      </c>
      <c r="G67" s="641" t="s">
        <v>246</v>
      </c>
      <c r="H67" s="641" t="s">
        <v>252</v>
      </c>
      <c r="I67" s="641" t="s">
        <v>253</v>
      </c>
      <c r="J67" s="641">
        <v>100</v>
      </c>
      <c r="K67" s="639" t="s">
        <v>555</v>
      </c>
      <c r="L67" s="639" t="s">
        <v>404</v>
      </c>
      <c r="M67" s="642" t="str">
        <f t="shared" si="8"/>
        <v>ดำเนินการได้ร้อยละ 100 ของเป้าหมาย</v>
      </c>
      <c r="N67" s="639" t="s">
        <v>406</v>
      </c>
      <c r="O67" s="642" t="str">
        <f t="shared" si="0"/>
        <v>ดำเนินการได้ร้อยละ 100 ของเป้าหมาย</v>
      </c>
      <c r="P67" s="639" t="s">
        <v>408</v>
      </c>
      <c r="Q67" s="642" t="str">
        <f t="shared" si="1"/>
        <v>ดำเนินการได้ร้อยละ 100 ของเป้าหมาย</v>
      </c>
      <c r="R67" s="642" t="s">
        <v>556</v>
      </c>
      <c r="S67" s="641" t="s">
        <v>299</v>
      </c>
    </row>
    <row r="68" spans="1:19" s="643" customFormat="1" ht="41.25" customHeight="1">
      <c r="A68" s="697"/>
      <c r="B68" s="646"/>
      <c r="C68" s="639" t="s">
        <v>1300</v>
      </c>
      <c r="D68" s="639" t="s">
        <v>948</v>
      </c>
      <c r="E68" s="641">
        <v>100</v>
      </c>
      <c r="F68" s="641" t="s">
        <v>251</v>
      </c>
      <c r="G68" s="641" t="s">
        <v>246</v>
      </c>
      <c r="H68" s="641" t="s">
        <v>252</v>
      </c>
      <c r="I68" s="641" t="s">
        <v>253</v>
      </c>
      <c r="J68" s="641">
        <v>100</v>
      </c>
      <c r="K68" s="639" t="s">
        <v>949</v>
      </c>
      <c r="L68" s="639" t="s">
        <v>594</v>
      </c>
      <c r="M68" s="642" t="str">
        <f t="shared" si="8"/>
        <v>ดำเนินการได้ร้อยละ 100 ของเป้าหมาย</v>
      </c>
      <c r="N68" s="639" t="s">
        <v>595</v>
      </c>
      <c r="O68" s="642" t="str">
        <f t="shared" si="0"/>
        <v>ดำเนินการได้ร้อยละ 100 ของเป้าหมาย</v>
      </c>
      <c r="P68" s="647" t="s">
        <v>596</v>
      </c>
      <c r="Q68" s="642" t="str">
        <f t="shared" si="1"/>
        <v>ดำเนินการได้ร้อยละ 100 ของเป้าหมาย</v>
      </c>
      <c r="R68" s="642" t="s">
        <v>597</v>
      </c>
      <c r="S68" s="641" t="s">
        <v>299</v>
      </c>
    </row>
    <row r="69" spans="1:19" s="643" customFormat="1" ht="41.25" customHeight="1">
      <c r="A69" s="697"/>
      <c r="B69" s="646"/>
      <c r="C69" s="639" t="s">
        <v>1301</v>
      </c>
      <c r="D69" s="639" t="s">
        <v>557</v>
      </c>
      <c r="E69" s="641">
        <v>100</v>
      </c>
      <c r="F69" s="641" t="s">
        <v>251</v>
      </c>
      <c r="G69" s="641" t="s">
        <v>246</v>
      </c>
      <c r="H69" s="641" t="s">
        <v>252</v>
      </c>
      <c r="I69" s="641" t="s">
        <v>253</v>
      </c>
      <c r="J69" s="641">
        <v>100</v>
      </c>
      <c r="K69" s="639" t="str">
        <f>" มีการจัดการด้านการเงิน การคลังที่มีประสิทธิภาพ."</f>
        <v xml:space="preserve"> มีการจัดการด้านการเงิน การคลังที่มีประสิทธิภาพ.</v>
      </c>
      <c r="L69" s="640" t="s">
        <v>558</v>
      </c>
      <c r="M69" s="642" t="str">
        <f t="shared" si="8"/>
        <v>ดำเนินการได้ร้อยละ 100 ของเป้าหมาย</v>
      </c>
      <c r="N69" s="639" t="s">
        <v>559</v>
      </c>
      <c r="O69" s="642" t="str">
        <f t="shared" si="0"/>
        <v>ดำเนินการได้ร้อยละ 100 ของเป้าหมาย</v>
      </c>
      <c r="P69" s="639" t="s">
        <v>560</v>
      </c>
      <c r="Q69" s="642" t="str">
        <f t="shared" si="1"/>
        <v>ดำเนินการได้ร้อยละ 100 ของเป้าหมาย</v>
      </c>
      <c r="R69" s="642" t="s">
        <v>561</v>
      </c>
      <c r="S69" s="641" t="s">
        <v>299</v>
      </c>
    </row>
    <row r="70" spans="1:19" s="643" customFormat="1" ht="41.25" customHeight="1">
      <c r="A70" s="697"/>
      <c r="B70" s="646"/>
      <c r="C70" s="639" t="s">
        <v>1302</v>
      </c>
      <c r="D70" s="639" t="s">
        <v>562</v>
      </c>
      <c r="E70" s="641">
        <v>100</v>
      </c>
      <c r="F70" s="641" t="s">
        <v>251</v>
      </c>
      <c r="G70" s="641" t="s">
        <v>246</v>
      </c>
      <c r="H70" s="641" t="s">
        <v>252</v>
      </c>
      <c r="I70" s="641" t="s">
        <v>253</v>
      </c>
      <c r="J70" s="641">
        <v>100</v>
      </c>
      <c r="K70" s="639" t="str">
        <f>" ผ่านเกณฑ์การตรวจสอบและประเมินผลระบบการควบคุมภายใน "</f>
        <v xml:space="preserve"> ผ่านเกณฑ์การตรวจสอบและประเมินผลระบบการควบคุมภายใน </v>
      </c>
      <c r="L70" s="640" t="s">
        <v>598</v>
      </c>
      <c r="M70" s="642" t="str">
        <f t="shared" si="8"/>
        <v>ดำเนินการได้ร้อยละ 100 ของเป้าหมาย</v>
      </c>
      <c r="N70" s="639" t="s">
        <v>563</v>
      </c>
      <c r="O70" s="642" t="str">
        <f t="shared" ref="O70:O80" si="12">M70</f>
        <v>ดำเนินการได้ร้อยละ 100 ของเป้าหมาย</v>
      </c>
      <c r="P70" s="639" t="s">
        <v>599</v>
      </c>
      <c r="Q70" s="642" t="str">
        <f t="shared" ref="Q70:Q80" si="13">O70</f>
        <v>ดำเนินการได้ร้อยละ 100 ของเป้าหมาย</v>
      </c>
      <c r="R70" s="642" t="s">
        <v>564</v>
      </c>
      <c r="S70" s="641" t="s">
        <v>299</v>
      </c>
    </row>
    <row r="71" spans="1:19" s="643" customFormat="1" ht="41.25" customHeight="1">
      <c r="A71" s="697"/>
      <c r="B71" s="646"/>
      <c r="C71" s="639" t="s">
        <v>1303</v>
      </c>
      <c r="D71" s="639" t="s">
        <v>565</v>
      </c>
      <c r="E71" s="641">
        <v>100</v>
      </c>
      <c r="F71" s="641" t="s">
        <v>251</v>
      </c>
      <c r="G71" s="641" t="s">
        <v>246</v>
      </c>
      <c r="H71" s="641" t="s">
        <v>252</v>
      </c>
      <c r="I71" s="641" t="s">
        <v>253</v>
      </c>
      <c r="J71" s="641">
        <v>100</v>
      </c>
      <c r="K71" s="639" t="str">
        <f>" ผ่านเกณฑ์การตรวจสอบและประเมินผลระบบตรวจสอบทรัพย์สิน "</f>
        <v xml:space="preserve"> ผ่านเกณฑ์การตรวจสอบและประเมินผลระบบตรวจสอบทรัพย์สิน </v>
      </c>
      <c r="L71" s="640" t="s">
        <v>566</v>
      </c>
      <c r="M71" s="642" t="str">
        <f t="shared" si="8"/>
        <v>ดำเนินการได้ร้อยละ 100 ของเป้าหมาย</v>
      </c>
      <c r="N71" s="639" t="s">
        <v>567</v>
      </c>
      <c r="O71" s="642" t="str">
        <f t="shared" si="12"/>
        <v>ดำเนินการได้ร้อยละ 100 ของเป้าหมาย</v>
      </c>
      <c r="P71" s="639" t="s">
        <v>568</v>
      </c>
      <c r="Q71" s="642" t="str">
        <f t="shared" si="13"/>
        <v>ดำเนินการได้ร้อยละ 100 ของเป้าหมาย</v>
      </c>
      <c r="R71" s="642" t="s">
        <v>569</v>
      </c>
      <c r="S71" s="641" t="s">
        <v>299</v>
      </c>
    </row>
    <row r="72" spans="1:19" s="643" customFormat="1" ht="41.25" customHeight="1">
      <c r="A72" s="697"/>
      <c r="B72" s="646"/>
      <c r="C72" s="639" t="s">
        <v>1304</v>
      </c>
      <c r="D72" s="639" t="s">
        <v>570</v>
      </c>
      <c r="E72" s="641">
        <v>80</v>
      </c>
      <c r="F72" s="641" t="s">
        <v>245</v>
      </c>
      <c r="G72" s="641" t="s">
        <v>243</v>
      </c>
      <c r="H72" s="641" t="s">
        <v>244</v>
      </c>
      <c r="I72" s="641" t="s">
        <v>246</v>
      </c>
      <c r="J72" s="641">
        <v>80</v>
      </c>
      <c r="K72" s="639" t="str">
        <f>" มีการจัดทำงานธุรการ  งานสารบรรณ ที่มีประสิทธิภาพ."</f>
        <v xml:space="preserve"> มีการจัดทำงานธุรการ  งานสารบรรณ ที่มีประสิทธิภาพ.</v>
      </c>
      <c r="L72" s="640" t="s">
        <v>409</v>
      </c>
      <c r="M72" s="642" t="str">
        <f t="shared" si="8"/>
        <v>ดำเนินการได้ร้อยละ 80 ของเป้าหมาย</v>
      </c>
      <c r="N72" s="639" t="s">
        <v>411</v>
      </c>
      <c r="O72" s="642" t="str">
        <f t="shared" si="12"/>
        <v>ดำเนินการได้ร้อยละ 80 ของเป้าหมาย</v>
      </c>
      <c r="P72" s="639" t="s">
        <v>413</v>
      </c>
      <c r="Q72" s="642" t="str">
        <f t="shared" si="13"/>
        <v>ดำเนินการได้ร้อยละ 80 ของเป้าหมาย</v>
      </c>
      <c r="R72" s="642" t="s">
        <v>571</v>
      </c>
      <c r="S72" s="641" t="s">
        <v>299</v>
      </c>
    </row>
    <row r="73" spans="1:19" s="643" customFormat="1" ht="41.25" customHeight="1">
      <c r="A73" s="697"/>
      <c r="B73" s="648"/>
      <c r="C73" s="639" t="s">
        <v>1305</v>
      </c>
      <c r="D73" s="639" t="s">
        <v>572</v>
      </c>
      <c r="E73" s="641">
        <v>100</v>
      </c>
      <c r="F73" s="641" t="s">
        <v>251</v>
      </c>
      <c r="G73" s="641" t="s">
        <v>246</v>
      </c>
      <c r="H73" s="641" t="s">
        <v>252</v>
      </c>
      <c r="I73" s="641" t="s">
        <v>253</v>
      </c>
      <c r="J73" s="641">
        <v>100</v>
      </c>
      <c r="K73" s="640" t="s">
        <v>573</v>
      </c>
      <c r="L73" s="640" t="s">
        <v>410</v>
      </c>
      <c r="M73" s="642" t="str">
        <f t="shared" si="8"/>
        <v>ดำเนินการได้ร้อยละ 100 ของเป้าหมาย</v>
      </c>
      <c r="N73" s="639" t="s">
        <v>412</v>
      </c>
      <c r="O73" s="642" t="str">
        <f t="shared" si="12"/>
        <v>ดำเนินการได้ร้อยละ 100 ของเป้าหมาย</v>
      </c>
      <c r="P73" s="639" t="s">
        <v>414</v>
      </c>
      <c r="Q73" s="642" t="str">
        <f t="shared" si="13"/>
        <v>ดำเนินการได้ร้อยละ 100 ของเป้าหมาย</v>
      </c>
      <c r="R73" s="642" t="s">
        <v>574</v>
      </c>
      <c r="S73" s="641" t="s">
        <v>299</v>
      </c>
    </row>
    <row r="74" spans="1:19" s="643" customFormat="1" ht="41.25" customHeight="1">
      <c r="A74" s="697"/>
      <c r="B74" s="645" t="s">
        <v>951</v>
      </c>
      <c r="C74" s="639" t="s">
        <v>1306</v>
      </c>
      <c r="D74" s="639" t="str">
        <f>" มีการจัดการด้านความสะอาดอาคารสถานที่และสิ่งแวดล้อม"</f>
        <v xml:space="preserve"> มีการจัดการด้านความสะอาดอาคารสถานที่และสิ่งแวดล้อม</v>
      </c>
      <c r="E74" s="641">
        <v>80</v>
      </c>
      <c r="F74" s="641" t="s">
        <v>245</v>
      </c>
      <c r="G74" s="641" t="s">
        <v>243</v>
      </c>
      <c r="H74" s="641" t="s">
        <v>244</v>
      </c>
      <c r="I74" s="641" t="s">
        <v>246</v>
      </c>
      <c r="J74" s="641">
        <v>80</v>
      </c>
      <c r="K74" s="639" t="s">
        <v>575</v>
      </c>
      <c r="L74" s="640" t="s">
        <v>415</v>
      </c>
      <c r="M74" s="642" t="str">
        <f t="shared" si="8"/>
        <v>ดำเนินการได้ร้อยละ 80 ของเป้าหมาย</v>
      </c>
      <c r="N74" s="649" t="s">
        <v>418</v>
      </c>
      <c r="O74" s="642" t="str">
        <f t="shared" si="12"/>
        <v>ดำเนินการได้ร้อยละ 80 ของเป้าหมาย</v>
      </c>
      <c r="P74" s="649" t="s">
        <v>421</v>
      </c>
      <c r="Q74" s="642" t="str">
        <f t="shared" si="13"/>
        <v>ดำเนินการได้ร้อยละ 80 ของเป้าหมาย</v>
      </c>
      <c r="R74" s="642" t="s">
        <v>576</v>
      </c>
      <c r="S74" s="641" t="s">
        <v>299</v>
      </c>
    </row>
    <row r="75" spans="1:19" s="643" customFormat="1" ht="41.25" customHeight="1">
      <c r="A75" s="697"/>
      <c r="B75" s="646"/>
      <c r="C75" s="639" t="s">
        <v>1307</v>
      </c>
      <c r="D75" s="639" t="s">
        <v>577</v>
      </c>
      <c r="E75" s="641">
        <v>80</v>
      </c>
      <c r="F75" s="641" t="s">
        <v>245</v>
      </c>
      <c r="G75" s="641" t="s">
        <v>243</v>
      </c>
      <c r="H75" s="641" t="s">
        <v>244</v>
      </c>
      <c r="I75" s="641" t="s">
        <v>246</v>
      </c>
      <c r="J75" s="641">
        <v>80</v>
      </c>
      <c r="K75" s="639" t="s">
        <v>578</v>
      </c>
      <c r="L75" s="639" t="s">
        <v>416</v>
      </c>
      <c r="M75" s="642" t="str">
        <f t="shared" si="8"/>
        <v>ดำเนินการได้ร้อยละ 80 ของเป้าหมาย</v>
      </c>
      <c r="N75" s="639" t="s">
        <v>419</v>
      </c>
      <c r="O75" s="642" t="str">
        <f t="shared" si="12"/>
        <v>ดำเนินการได้ร้อยละ 80 ของเป้าหมาย</v>
      </c>
      <c r="P75" s="649" t="s">
        <v>422</v>
      </c>
      <c r="Q75" s="642" t="str">
        <f t="shared" si="13"/>
        <v>ดำเนินการได้ร้อยละ 80 ของเป้าหมาย</v>
      </c>
      <c r="R75" s="642" t="s">
        <v>576</v>
      </c>
      <c r="S75" s="641" t="s">
        <v>299</v>
      </c>
    </row>
    <row r="76" spans="1:19" s="643" customFormat="1" ht="41.25" customHeight="1">
      <c r="A76" s="697"/>
      <c r="B76" s="646"/>
      <c r="C76" s="639" t="s">
        <v>1308</v>
      </c>
      <c r="D76" s="639" t="s">
        <v>579</v>
      </c>
      <c r="E76" s="641">
        <v>80</v>
      </c>
      <c r="F76" s="641" t="s">
        <v>245</v>
      </c>
      <c r="G76" s="641" t="s">
        <v>243</v>
      </c>
      <c r="H76" s="641" t="s">
        <v>244</v>
      </c>
      <c r="I76" s="641" t="s">
        <v>246</v>
      </c>
      <c r="J76" s="641">
        <v>80</v>
      </c>
      <c r="K76" s="639" t="s">
        <v>580</v>
      </c>
      <c r="L76" s="639" t="s">
        <v>417</v>
      </c>
      <c r="M76" s="642" t="str">
        <f t="shared" si="8"/>
        <v>ดำเนินการได้ร้อยละ 80 ของเป้าหมาย</v>
      </c>
      <c r="N76" s="649" t="s">
        <v>420</v>
      </c>
      <c r="O76" s="642" t="str">
        <f t="shared" si="12"/>
        <v>ดำเนินการได้ร้อยละ 80 ของเป้าหมาย</v>
      </c>
      <c r="P76" s="639" t="s">
        <v>423</v>
      </c>
      <c r="Q76" s="642" t="str">
        <f t="shared" si="13"/>
        <v>ดำเนินการได้ร้อยละ 80 ของเป้าหมาย</v>
      </c>
      <c r="R76" s="642" t="s">
        <v>576</v>
      </c>
      <c r="S76" s="641" t="s">
        <v>299</v>
      </c>
    </row>
    <row r="77" spans="1:19" s="643" customFormat="1" ht="41.25" customHeight="1">
      <c r="A77" s="697"/>
      <c r="B77" s="646"/>
      <c r="C77" s="639" t="s">
        <v>1309</v>
      </c>
      <c r="D77" s="639" t="s">
        <v>581</v>
      </c>
      <c r="E77" s="641">
        <v>80</v>
      </c>
      <c r="F77" s="641" t="s">
        <v>245</v>
      </c>
      <c r="G77" s="641" t="s">
        <v>243</v>
      </c>
      <c r="H77" s="641" t="s">
        <v>244</v>
      </c>
      <c r="I77" s="641" t="s">
        <v>246</v>
      </c>
      <c r="J77" s="641">
        <v>80</v>
      </c>
      <c r="K77" s="639" t="s">
        <v>582</v>
      </c>
      <c r="L77" s="639" t="s">
        <v>424</v>
      </c>
      <c r="M77" s="642" t="str">
        <f t="shared" si="8"/>
        <v>ดำเนินการได้ร้อยละ 80 ของเป้าหมาย</v>
      </c>
      <c r="N77" s="649" t="s">
        <v>426</v>
      </c>
      <c r="O77" s="642" t="str">
        <f t="shared" si="12"/>
        <v>ดำเนินการได้ร้อยละ 80 ของเป้าหมาย</v>
      </c>
      <c r="P77" s="649" t="s">
        <v>428</v>
      </c>
      <c r="Q77" s="642" t="str">
        <f t="shared" si="13"/>
        <v>ดำเนินการได้ร้อยละ 80 ของเป้าหมาย</v>
      </c>
      <c r="R77" s="642" t="s">
        <v>576</v>
      </c>
      <c r="S77" s="641" t="s">
        <v>299</v>
      </c>
    </row>
    <row r="78" spans="1:19" s="638" customFormat="1" ht="41.25" customHeight="1">
      <c r="A78" s="697"/>
      <c r="B78" s="646"/>
      <c r="C78" s="639" t="s">
        <v>1310</v>
      </c>
      <c r="D78" s="639" t="s">
        <v>583</v>
      </c>
      <c r="E78" s="641">
        <v>80</v>
      </c>
      <c r="F78" s="641" t="s">
        <v>245</v>
      </c>
      <c r="G78" s="641" t="s">
        <v>243</v>
      </c>
      <c r="H78" s="641" t="s">
        <v>244</v>
      </c>
      <c r="I78" s="641" t="s">
        <v>246</v>
      </c>
      <c r="J78" s="641">
        <v>80</v>
      </c>
      <c r="K78" s="639" t="s">
        <v>584</v>
      </c>
      <c r="L78" s="639" t="s">
        <v>425</v>
      </c>
      <c r="M78" s="642" t="str">
        <f t="shared" si="8"/>
        <v>ดำเนินการได้ร้อยละ 80 ของเป้าหมาย</v>
      </c>
      <c r="N78" s="649" t="s">
        <v>427</v>
      </c>
      <c r="O78" s="642" t="str">
        <f t="shared" si="12"/>
        <v>ดำเนินการได้ร้อยละ 80 ของเป้าหมาย</v>
      </c>
      <c r="P78" s="649" t="s">
        <v>429</v>
      </c>
      <c r="Q78" s="642" t="str">
        <f t="shared" si="13"/>
        <v>ดำเนินการได้ร้อยละ 80 ของเป้าหมาย</v>
      </c>
      <c r="R78" s="642" t="s">
        <v>576</v>
      </c>
      <c r="S78" s="641" t="s">
        <v>299</v>
      </c>
    </row>
    <row r="79" spans="1:19" ht="41.25" customHeight="1">
      <c r="A79" s="697"/>
      <c r="B79" s="646"/>
      <c r="C79" s="639" t="s">
        <v>1311</v>
      </c>
      <c r="D79" s="639" t="str">
        <f>"การทำความสะอาดอาคารสถานที่ "</f>
        <v xml:space="preserve">การทำความสะอาดอาคารสถานที่ </v>
      </c>
      <c r="E79" s="641">
        <v>80</v>
      </c>
      <c r="F79" s="641" t="s">
        <v>245</v>
      </c>
      <c r="G79" s="641" t="s">
        <v>243</v>
      </c>
      <c r="H79" s="641" t="s">
        <v>244</v>
      </c>
      <c r="I79" s="641" t="s">
        <v>246</v>
      </c>
      <c r="J79" s="641">
        <v>80</v>
      </c>
      <c r="K79" s="639" t="s">
        <v>585</v>
      </c>
      <c r="L79" s="640" t="s">
        <v>430</v>
      </c>
      <c r="M79" s="642" t="str">
        <f t="shared" si="8"/>
        <v>ดำเนินการได้ร้อยละ 80 ของเป้าหมาย</v>
      </c>
      <c r="N79" s="649" t="s">
        <v>418</v>
      </c>
      <c r="O79" s="642" t="str">
        <f t="shared" si="12"/>
        <v>ดำเนินการได้ร้อยละ 80 ของเป้าหมาย</v>
      </c>
      <c r="P79" s="649" t="s">
        <v>433</v>
      </c>
      <c r="Q79" s="642" t="str">
        <f t="shared" si="13"/>
        <v>ดำเนินการได้ร้อยละ 80 ของเป้าหมาย</v>
      </c>
      <c r="R79" s="651" t="s">
        <v>310</v>
      </c>
      <c r="S79" s="641" t="s">
        <v>299</v>
      </c>
    </row>
    <row r="80" spans="1:19" ht="41.25" customHeight="1">
      <c r="A80" s="697"/>
      <c r="B80" s="648"/>
      <c r="C80" s="639" t="s">
        <v>1312</v>
      </c>
      <c r="D80" s="639" t="s">
        <v>586</v>
      </c>
      <c r="E80" s="641">
        <v>80</v>
      </c>
      <c r="F80" s="641" t="s">
        <v>245</v>
      </c>
      <c r="G80" s="641" t="s">
        <v>243</v>
      </c>
      <c r="H80" s="641" t="s">
        <v>244</v>
      </c>
      <c r="I80" s="641" t="s">
        <v>246</v>
      </c>
      <c r="J80" s="641">
        <v>80</v>
      </c>
      <c r="K80" s="639" t="s">
        <v>587</v>
      </c>
      <c r="L80" s="639" t="s">
        <v>431</v>
      </c>
      <c r="M80" s="642" t="str">
        <f t="shared" si="8"/>
        <v>ดำเนินการได้ร้อยละ 80 ของเป้าหมาย</v>
      </c>
      <c r="N80" s="649" t="s">
        <v>432</v>
      </c>
      <c r="O80" s="642" t="str">
        <f t="shared" si="12"/>
        <v>ดำเนินการได้ร้อยละ 80 ของเป้าหมาย</v>
      </c>
      <c r="P80" s="639" t="s">
        <v>434</v>
      </c>
      <c r="Q80" s="642" t="str">
        <f t="shared" si="13"/>
        <v>ดำเนินการได้ร้อยละ 80 ของเป้าหมาย</v>
      </c>
      <c r="R80" s="651" t="s">
        <v>310</v>
      </c>
      <c r="S80" s="641" t="s">
        <v>299</v>
      </c>
    </row>
    <row r="81" spans="1:19" ht="41.25" customHeight="1">
      <c r="A81" s="104"/>
      <c r="B81" s="104"/>
      <c r="C81" s="186"/>
      <c r="D81" s="104"/>
      <c r="E81" s="187"/>
      <c r="F81" s="187"/>
      <c r="G81" s="187"/>
      <c r="H81" s="187"/>
      <c r="I81" s="187"/>
      <c r="J81" s="187"/>
      <c r="K81" s="187"/>
      <c r="S81" s="187"/>
    </row>
    <row r="82" spans="1:19" ht="41.25" customHeight="1">
      <c r="A82" s="104"/>
      <c r="B82" s="104"/>
      <c r="C82" s="186"/>
      <c r="D82" s="104"/>
      <c r="E82" s="187"/>
      <c r="F82" s="187"/>
      <c r="G82" s="187"/>
      <c r="H82" s="187"/>
      <c r="I82" s="187"/>
      <c r="J82" s="187"/>
      <c r="K82" s="187"/>
      <c r="S82" s="187"/>
    </row>
    <row r="83" spans="1:19" ht="41.25" customHeight="1">
      <c r="A83" s="104"/>
      <c r="B83" s="104"/>
      <c r="C83" s="186"/>
      <c r="D83" s="104"/>
      <c r="E83" s="187"/>
      <c r="F83" s="187"/>
      <c r="G83" s="187"/>
      <c r="H83" s="187"/>
      <c r="I83" s="187"/>
      <c r="J83" s="187"/>
      <c r="K83" s="187"/>
      <c r="S83" s="187"/>
    </row>
    <row r="84" spans="1:19" ht="41.25" customHeight="1">
      <c r="A84" s="104"/>
      <c r="B84" s="104"/>
      <c r="C84" s="186"/>
      <c r="D84" s="104"/>
      <c r="E84" s="187"/>
      <c r="F84" s="187"/>
      <c r="G84" s="187"/>
      <c r="H84" s="187"/>
      <c r="I84" s="187"/>
      <c r="J84" s="187"/>
      <c r="K84" s="187"/>
      <c r="S84" s="187"/>
    </row>
    <row r="85" spans="1:19" ht="41.25" customHeight="1">
      <c r="A85" s="104"/>
      <c r="B85" s="104"/>
      <c r="C85" s="186"/>
      <c r="D85" s="104"/>
      <c r="E85" s="187"/>
      <c r="F85" s="187"/>
      <c r="G85" s="187"/>
      <c r="H85" s="187"/>
      <c r="I85" s="187"/>
      <c r="J85" s="187"/>
      <c r="K85" s="187"/>
      <c r="S85" s="187"/>
    </row>
    <row r="86" spans="1:19" ht="41.25" customHeight="1">
      <c r="A86" s="104"/>
      <c r="B86" s="104"/>
      <c r="C86" s="186"/>
      <c r="D86" s="104"/>
      <c r="E86" s="187"/>
      <c r="F86" s="187"/>
      <c r="G86" s="187"/>
      <c r="H86" s="187"/>
      <c r="I86" s="187"/>
      <c r="J86" s="187"/>
      <c r="K86" s="187"/>
      <c r="S86" s="187"/>
    </row>
    <row r="87" spans="1:19" ht="41.25" customHeight="1">
      <c r="A87" s="104"/>
      <c r="B87" s="104"/>
      <c r="C87" s="186"/>
      <c r="D87" s="104"/>
      <c r="E87" s="187"/>
      <c r="F87" s="187"/>
      <c r="G87" s="187"/>
      <c r="H87" s="187"/>
      <c r="I87" s="187"/>
      <c r="J87" s="187"/>
      <c r="K87" s="187"/>
      <c r="S87" s="187"/>
    </row>
    <row r="88" spans="1:19" ht="41.25" customHeight="1">
      <c r="A88" s="104"/>
      <c r="B88" s="104"/>
      <c r="C88" s="186"/>
      <c r="D88" s="104"/>
      <c r="E88" s="187"/>
      <c r="F88" s="187"/>
      <c r="G88" s="187"/>
      <c r="H88" s="187"/>
      <c r="I88" s="187"/>
      <c r="J88" s="187"/>
      <c r="K88" s="187"/>
      <c r="S88" s="187"/>
    </row>
    <row r="89" spans="1:19" ht="41.25" customHeight="1">
      <c r="A89" s="104"/>
      <c r="B89" s="104"/>
      <c r="C89" s="186"/>
      <c r="D89" s="104"/>
      <c r="E89" s="187"/>
      <c r="F89" s="187"/>
      <c r="G89" s="187"/>
      <c r="H89" s="187"/>
      <c r="I89" s="187"/>
      <c r="J89" s="187"/>
      <c r="K89" s="187"/>
      <c r="S89" s="187"/>
    </row>
    <row r="90" spans="1:19" ht="41.25" customHeight="1">
      <c r="A90" s="104"/>
      <c r="B90" s="104"/>
      <c r="C90" s="186"/>
      <c r="D90" s="104"/>
      <c r="E90" s="187"/>
      <c r="F90" s="187"/>
      <c r="G90" s="187"/>
      <c r="H90" s="187"/>
      <c r="I90" s="187"/>
      <c r="J90" s="187"/>
      <c r="K90" s="187"/>
      <c r="S90" s="187"/>
    </row>
    <row r="91" spans="1:19" ht="41.25" customHeight="1">
      <c r="A91" s="104"/>
      <c r="B91" s="104"/>
      <c r="C91" s="186"/>
      <c r="D91" s="104"/>
      <c r="E91" s="187"/>
      <c r="F91" s="187"/>
      <c r="G91" s="187"/>
      <c r="H91" s="187"/>
      <c r="I91" s="187"/>
      <c r="J91" s="187"/>
      <c r="K91" s="187"/>
      <c r="S91" s="187"/>
    </row>
    <row r="92" spans="1:19" ht="41.25" customHeight="1">
      <c r="A92" s="104"/>
      <c r="B92" s="104"/>
      <c r="C92" s="186"/>
      <c r="D92" s="104"/>
      <c r="E92" s="187"/>
      <c r="F92" s="187"/>
      <c r="G92" s="187"/>
      <c r="H92" s="187"/>
      <c r="I92" s="187"/>
      <c r="J92" s="187"/>
      <c r="K92" s="187"/>
      <c r="S92" s="187"/>
    </row>
    <row r="93" spans="1:19" ht="41.25" customHeight="1">
      <c r="A93" s="104"/>
      <c r="B93" s="104"/>
      <c r="C93" s="186"/>
      <c r="D93" s="104"/>
      <c r="E93" s="187"/>
      <c r="F93" s="187"/>
      <c r="G93" s="187"/>
      <c r="H93" s="187"/>
      <c r="I93" s="187"/>
      <c r="J93" s="187"/>
      <c r="K93" s="187"/>
      <c r="S93" s="187"/>
    </row>
    <row r="94" spans="1:19" ht="41.25" customHeight="1">
      <c r="A94" s="104"/>
      <c r="B94" s="104"/>
      <c r="C94" s="186"/>
      <c r="D94" s="104"/>
      <c r="E94" s="187"/>
      <c r="F94" s="187"/>
      <c r="G94" s="187"/>
      <c r="H94" s="187"/>
      <c r="I94" s="187"/>
      <c r="J94" s="187"/>
      <c r="K94" s="187"/>
      <c r="S94" s="187"/>
    </row>
    <row r="95" spans="1:19" ht="41.25" customHeight="1">
      <c r="A95" s="104"/>
      <c r="B95" s="104"/>
      <c r="C95" s="186"/>
      <c r="D95" s="104"/>
      <c r="E95" s="187"/>
      <c r="F95" s="187"/>
      <c r="G95" s="187"/>
      <c r="H95" s="187"/>
      <c r="I95" s="187"/>
      <c r="J95" s="187"/>
      <c r="K95" s="187"/>
      <c r="S95" s="187"/>
    </row>
    <row r="96" spans="1:19" ht="41.25" customHeight="1">
      <c r="A96" s="104"/>
      <c r="B96" s="104"/>
      <c r="C96" s="186"/>
      <c r="D96" s="104"/>
      <c r="E96" s="187"/>
      <c r="F96" s="187"/>
      <c r="G96" s="187"/>
      <c r="H96" s="187"/>
      <c r="I96" s="187"/>
      <c r="J96" s="187"/>
      <c r="K96" s="187"/>
      <c r="S96" s="187"/>
    </row>
    <row r="97" spans="1:19" ht="41.25" customHeight="1">
      <c r="A97" s="104"/>
      <c r="B97" s="104"/>
      <c r="C97" s="186"/>
      <c r="D97" s="104"/>
      <c r="E97" s="187"/>
      <c r="F97" s="187"/>
      <c r="G97" s="187"/>
      <c r="H97" s="187"/>
      <c r="I97" s="187"/>
      <c r="J97" s="187"/>
      <c r="K97" s="187"/>
      <c r="S97" s="187"/>
    </row>
    <row r="98" spans="1:19" ht="41.25" customHeight="1">
      <c r="A98" s="104"/>
      <c r="B98" s="104"/>
      <c r="C98" s="186"/>
      <c r="D98" s="104"/>
      <c r="E98" s="187"/>
      <c r="F98" s="187"/>
      <c r="G98" s="187"/>
      <c r="H98" s="187"/>
      <c r="I98" s="187"/>
      <c r="J98" s="187"/>
      <c r="K98" s="187"/>
      <c r="S98" s="187"/>
    </row>
    <row r="99" spans="1:19" ht="41.25" customHeight="1">
      <c r="A99" s="104"/>
      <c r="B99" s="104"/>
      <c r="C99" s="186"/>
      <c r="D99" s="104"/>
      <c r="E99" s="187"/>
      <c r="F99" s="187"/>
      <c r="G99" s="187"/>
      <c r="H99" s="187"/>
      <c r="I99" s="187"/>
      <c r="J99" s="187"/>
      <c r="K99" s="187"/>
      <c r="S99" s="187"/>
    </row>
    <row r="100" spans="1:19" ht="41.25" customHeight="1">
      <c r="A100" s="104"/>
      <c r="B100" s="104"/>
      <c r="C100" s="186"/>
      <c r="D100" s="104"/>
      <c r="E100" s="187"/>
      <c r="F100" s="187"/>
      <c r="G100" s="187"/>
      <c r="H100" s="187"/>
      <c r="I100" s="187"/>
      <c r="J100" s="187"/>
      <c r="K100" s="187"/>
      <c r="S100" s="187"/>
    </row>
    <row r="101" spans="1:19" ht="41.25" customHeight="1">
      <c r="A101" s="104"/>
      <c r="B101" s="104"/>
      <c r="C101" s="186"/>
      <c r="D101" s="104"/>
      <c r="E101" s="187"/>
      <c r="F101" s="187"/>
      <c r="G101" s="187"/>
      <c r="H101" s="187"/>
      <c r="I101" s="187"/>
      <c r="J101" s="187"/>
      <c r="K101" s="187"/>
      <c r="S101" s="187"/>
    </row>
    <row r="102" spans="1:19" ht="41.25" customHeight="1">
      <c r="A102" s="104"/>
      <c r="B102" s="104"/>
      <c r="C102" s="186"/>
      <c r="D102" s="104"/>
      <c r="E102" s="187"/>
      <c r="F102" s="187"/>
      <c r="G102" s="187"/>
      <c r="H102" s="187"/>
      <c r="I102" s="187"/>
      <c r="J102" s="187"/>
      <c r="K102" s="187"/>
      <c r="S102" s="187"/>
    </row>
    <row r="103" spans="1:19" ht="41.25" customHeight="1">
      <c r="A103" s="104"/>
      <c r="B103" s="104"/>
      <c r="C103" s="186"/>
      <c r="D103" s="104"/>
      <c r="E103" s="187"/>
      <c r="F103" s="187"/>
      <c r="G103" s="187"/>
      <c r="H103" s="187"/>
      <c r="I103" s="187"/>
      <c r="J103" s="187"/>
      <c r="K103" s="187"/>
      <c r="S103" s="187"/>
    </row>
    <row r="104" spans="1:19" ht="41.25" customHeight="1">
      <c r="A104" s="104"/>
      <c r="B104" s="104"/>
      <c r="C104" s="186"/>
      <c r="D104" s="104"/>
      <c r="E104" s="187"/>
      <c r="F104" s="187"/>
      <c r="G104" s="187"/>
      <c r="H104" s="187"/>
      <c r="I104" s="187"/>
      <c r="J104" s="187"/>
      <c r="K104" s="187"/>
      <c r="S104" s="187"/>
    </row>
    <row r="105" spans="1:19" ht="41.25" customHeight="1">
      <c r="A105" s="104"/>
      <c r="B105" s="104"/>
      <c r="C105" s="186"/>
      <c r="D105" s="104"/>
      <c r="E105" s="187"/>
      <c r="F105" s="187"/>
      <c r="G105" s="187"/>
      <c r="H105" s="187"/>
      <c r="I105" s="187"/>
      <c r="J105" s="187"/>
      <c r="K105" s="187"/>
      <c r="S105" s="187"/>
    </row>
    <row r="106" spans="1:19" ht="41.25" customHeight="1">
      <c r="A106" s="104"/>
      <c r="B106" s="104"/>
      <c r="C106" s="186"/>
      <c r="D106" s="104"/>
      <c r="E106" s="187"/>
      <c r="F106" s="187"/>
      <c r="G106" s="187"/>
      <c r="H106" s="187"/>
      <c r="I106" s="187"/>
      <c r="J106" s="187"/>
      <c r="K106" s="187"/>
      <c r="S106" s="187"/>
    </row>
    <row r="107" spans="1:19" ht="41.25" customHeight="1">
      <c r="A107" s="104"/>
      <c r="B107" s="104"/>
      <c r="C107" s="186"/>
      <c r="D107" s="104"/>
      <c r="E107" s="187"/>
      <c r="F107" s="187"/>
      <c r="G107" s="187"/>
      <c r="H107" s="187"/>
      <c r="I107" s="187"/>
      <c r="J107" s="187"/>
      <c r="K107" s="187"/>
      <c r="S107" s="187"/>
    </row>
    <row r="108" spans="1:19" ht="41.25" customHeight="1">
      <c r="A108" s="104"/>
      <c r="B108" s="104"/>
      <c r="C108" s="186"/>
      <c r="D108" s="104"/>
      <c r="E108" s="187"/>
      <c r="F108" s="187"/>
      <c r="G108" s="187"/>
      <c r="H108" s="187"/>
      <c r="I108" s="187"/>
      <c r="J108" s="187"/>
      <c r="K108" s="187"/>
      <c r="S108" s="187"/>
    </row>
    <row r="109" spans="1:19" ht="41.25" customHeight="1">
      <c r="A109" s="104"/>
      <c r="B109" s="104"/>
      <c r="C109" s="186"/>
      <c r="D109" s="104"/>
      <c r="E109" s="187"/>
      <c r="F109" s="187"/>
      <c r="G109" s="187"/>
      <c r="H109" s="187"/>
      <c r="I109" s="187"/>
      <c r="J109" s="187"/>
      <c r="K109" s="187"/>
      <c r="S109" s="187"/>
    </row>
    <row r="110" spans="1:19" ht="41.25" customHeight="1">
      <c r="A110" s="104"/>
      <c r="B110" s="104"/>
      <c r="C110" s="186"/>
      <c r="D110" s="104"/>
      <c r="E110" s="187"/>
      <c r="F110" s="187"/>
      <c r="G110" s="187"/>
      <c r="H110" s="187"/>
      <c r="I110" s="187"/>
      <c r="J110" s="187"/>
      <c r="K110" s="187"/>
      <c r="S110" s="187"/>
    </row>
    <row r="111" spans="1:19" ht="41.25" customHeight="1">
      <c r="A111" s="104"/>
      <c r="B111" s="104"/>
      <c r="C111" s="186"/>
      <c r="D111" s="104"/>
      <c r="E111" s="187"/>
      <c r="F111" s="187"/>
      <c r="G111" s="187"/>
      <c r="H111" s="187"/>
      <c r="I111" s="187"/>
      <c r="J111" s="187"/>
      <c r="K111" s="187"/>
      <c r="S111" s="187"/>
    </row>
    <row r="112" spans="1:19" ht="41.25" customHeight="1">
      <c r="A112" s="104"/>
      <c r="B112" s="104"/>
      <c r="C112" s="186"/>
      <c r="D112" s="104"/>
      <c r="E112" s="187"/>
      <c r="F112" s="187"/>
      <c r="G112" s="187"/>
      <c r="H112" s="187"/>
      <c r="I112" s="187"/>
      <c r="J112" s="187"/>
      <c r="K112" s="187"/>
      <c r="S112" s="187"/>
    </row>
    <row r="113" spans="1:19" ht="41.25" customHeight="1">
      <c r="A113" s="104"/>
      <c r="B113" s="104"/>
      <c r="C113" s="186"/>
      <c r="D113" s="104"/>
      <c r="E113" s="187"/>
      <c r="F113" s="187"/>
      <c r="G113" s="187"/>
      <c r="H113" s="187"/>
      <c r="I113" s="187"/>
      <c r="J113" s="187"/>
      <c r="K113" s="187"/>
      <c r="S113" s="187"/>
    </row>
    <row r="114" spans="1:19" ht="41.25" customHeight="1">
      <c r="A114" s="104"/>
      <c r="B114" s="104"/>
      <c r="C114" s="186"/>
      <c r="D114" s="104"/>
      <c r="E114" s="187"/>
      <c r="F114" s="187"/>
      <c r="G114" s="187"/>
      <c r="H114" s="187"/>
      <c r="I114" s="187"/>
      <c r="J114" s="187"/>
      <c r="K114" s="187"/>
      <c r="S114" s="187"/>
    </row>
    <row r="115" spans="1:19" ht="41.25" customHeight="1">
      <c r="A115" s="104"/>
      <c r="B115" s="104"/>
      <c r="C115" s="186"/>
      <c r="D115" s="104"/>
      <c r="E115" s="187"/>
      <c r="F115" s="187"/>
      <c r="G115" s="187"/>
      <c r="H115" s="187"/>
      <c r="I115" s="187"/>
      <c r="J115" s="187"/>
      <c r="K115" s="187"/>
      <c r="S115" s="187"/>
    </row>
    <row r="116" spans="1:19" ht="41.25" customHeight="1">
      <c r="A116" s="104"/>
      <c r="B116" s="104"/>
      <c r="C116" s="186"/>
      <c r="D116" s="104"/>
      <c r="E116" s="187"/>
      <c r="F116" s="187"/>
      <c r="G116" s="187"/>
      <c r="H116" s="187"/>
      <c r="I116" s="187"/>
      <c r="J116" s="187"/>
      <c r="K116" s="187"/>
      <c r="S116" s="187"/>
    </row>
    <row r="117" spans="1:19" ht="41.25" customHeight="1">
      <c r="A117" s="104"/>
      <c r="B117" s="104"/>
      <c r="C117" s="186"/>
      <c r="D117" s="104"/>
      <c r="E117" s="187"/>
      <c r="F117" s="187"/>
      <c r="G117" s="187"/>
      <c r="H117" s="187"/>
      <c r="I117" s="187"/>
      <c r="J117" s="187"/>
      <c r="K117" s="187"/>
      <c r="S117" s="187"/>
    </row>
    <row r="118" spans="1:19" ht="41.25" customHeight="1">
      <c r="A118" s="104"/>
      <c r="B118" s="104"/>
      <c r="C118" s="186"/>
      <c r="D118" s="104"/>
      <c r="E118" s="187"/>
      <c r="F118" s="187"/>
      <c r="G118" s="187"/>
      <c r="H118" s="187"/>
      <c r="I118" s="187"/>
      <c r="J118" s="187"/>
      <c r="K118" s="187"/>
      <c r="S118" s="187"/>
    </row>
    <row r="119" spans="1:19" ht="41.25" customHeight="1">
      <c r="A119" s="104"/>
      <c r="B119" s="104"/>
      <c r="C119" s="186"/>
      <c r="D119" s="104"/>
      <c r="E119" s="187"/>
      <c r="F119" s="187"/>
      <c r="G119" s="187"/>
      <c r="H119" s="187"/>
      <c r="I119" s="187"/>
      <c r="J119" s="187"/>
      <c r="K119" s="187"/>
      <c r="S119" s="187"/>
    </row>
    <row r="120" spans="1:19" ht="41.25" customHeight="1">
      <c r="A120" s="104"/>
      <c r="B120" s="104"/>
      <c r="C120" s="186"/>
      <c r="D120" s="104"/>
      <c r="E120" s="187"/>
      <c r="F120" s="187"/>
      <c r="G120" s="187"/>
      <c r="H120" s="187"/>
      <c r="I120" s="187"/>
      <c r="J120" s="187"/>
      <c r="K120" s="187"/>
      <c r="S120" s="187"/>
    </row>
    <row r="121" spans="1:19" ht="41.25" customHeight="1">
      <c r="A121" s="104"/>
      <c r="B121" s="104"/>
      <c r="C121" s="186"/>
      <c r="D121" s="104"/>
      <c r="E121" s="187"/>
      <c r="F121" s="187"/>
      <c r="G121" s="187"/>
      <c r="H121" s="187"/>
      <c r="I121" s="187"/>
      <c r="J121" s="187"/>
      <c r="K121" s="187"/>
      <c r="S121" s="187"/>
    </row>
    <row r="122" spans="1:19" ht="41.25" customHeight="1">
      <c r="A122" s="104"/>
      <c r="B122" s="104"/>
      <c r="C122" s="186"/>
      <c r="D122" s="104"/>
      <c r="E122" s="187"/>
      <c r="F122" s="187"/>
      <c r="G122" s="187"/>
      <c r="H122" s="187"/>
      <c r="I122" s="187"/>
      <c r="J122" s="187"/>
      <c r="K122" s="187"/>
      <c r="S122" s="187"/>
    </row>
    <row r="123" spans="1:19" ht="41.25" customHeight="1">
      <c r="A123" s="104"/>
      <c r="B123" s="104"/>
      <c r="C123" s="186"/>
      <c r="D123" s="104"/>
      <c r="E123" s="187"/>
      <c r="F123" s="187"/>
      <c r="G123" s="187"/>
      <c r="H123" s="187"/>
      <c r="I123" s="187"/>
      <c r="J123" s="187"/>
      <c r="K123" s="187"/>
      <c r="S123" s="187"/>
    </row>
    <row r="124" spans="1:19" ht="41.25" customHeight="1">
      <c r="A124" s="104"/>
      <c r="B124" s="104"/>
      <c r="C124" s="186"/>
      <c r="D124" s="104"/>
      <c r="E124" s="187"/>
      <c r="F124" s="187"/>
      <c r="G124" s="187"/>
      <c r="H124" s="187"/>
      <c r="I124" s="187"/>
      <c r="J124" s="187"/>
      <c r="K124" s="187"/>
      <c r="S124" s="187"/>
    </row>
    <row r="125" spans="1:19" ht="41.25" customHeight="1">
      <c r="A125" s="104"/>
      <c r="B125" s="104"/>
      <c r="C125" s="186"/>
      <c r="D125" s="104"/>
      <c r="E125" s="187"/>
      <c r="F125" s="187"/>
      <c r="G125" s="187"/>
      <c r="H125" s="187"/>
      <c r="I125" s="187"/>
      <c r="J125" s="187"/>
      <c r="K125" s="187"/>
      <c r="S125" s="187"/>
    </row>
    <row r="126" spans="1:19" ht="41.25" customHeight="1">
      <c r="A126" s="104"/>
      <c r="B126" s="104"/>
      <c r="C126" s="186"/>
      <c r="D126" s="104"/>
      <c r="E126" s="187"/>
      <c r="F126" s="187"/>
      <c r="G126" s="187"/>
      <c r="H126" s="187"/>
      <c r="I126" s="187"/>
      <c r="J126" s="187"/>
      <c r="K126" s="187"/>
      <c r="S126" s="187"/>
    </row>
    <row r="127" spans="1:19" ht="41.25" customHeight="1">
      <c r="A127" s="104"/>
      <c r="B127" s="104"/>
      <c r="C127" s="186"/>
      <c r="D127" s="104"/>
      <c r="E127" s="187"/>
      <c r="F127" s="187"/>
      <c r="G127" s="187"/>
      <c r="H127" s="187"/>
      <c r="I127" s="187"/>
      <c r="J127" s="187"/>
      <c r="K127" s="187"/>
      <c r="S127" s="187"/>
    </row>
    <row r="128" spans="1:19" ht="41.25" customHeight="1">
      <c r="A128" s="104"/>
      <c r="B128" s="104"/>
      <c r="C128" s="186"/>
      <c r="D128" s="104"/>
      <c r="E128" s="187"/>
      <c r="F128" s="187"/>
      <c r="G128" s="187"/>
      <c r="H128" s="187"/>
      <c r="I128" s="187"/>
      <c r="J128" s="187"/>
      <c r="K128" s="187"/>
      <c r="S128" s="187"/>
    </row>
    <row r="129" spans="1:19" ht="41.25" customHeight="1">
      <c r="A129" s="104"/>
      <c r="B129" s="104"/>
      <c r="C129" s="186"/>
      <c r="D129" s="104"/>
      <c r="E129" s="187"/>
      <c r="F129" s="187"/>
      <c r="G129" s="187"/>
      <c r="H129" s="187"/>
      <c r="I129" s="187"/>
      <c r="J129" s="187"/>
      <c r="K129" s="187"/>
      <c r="S129" s="187"/>
    </row>
    <row r="130" spans="1:19" ht="41.25" customHeight="1">
      <c r="A130" s="104"/>
      <c r="B130" s="104"/>
      <c r="C130" s="186"/>
      <c r="D130" s="104"/>
      <c r="E130" s="187"/>
      <c r="F130" s="187"/>
      <c r="G130" s="187"/>
      <c r="H130" s="187"/>
      <c r="I130" s="187"/>
      <c r="J130" s="187"/>
      <c r="K130" s="187"/>
      <c r="S130" s="187"/>
    </row>
    <row r="131" spans="1:19" ht="41.25" customHeight="1">
      <c r="A131" s="104"/>
      <c r="B131" s="104"/>
      <c r="C131" s="186"/>
      <c r="D131" s="104"/>
      <c r="E131" s="187"/>
      <c r="F131" s="187"/>
      <c r="G131" s="187"/>
      <c r="H131" s="187"/>
      <c r="I131" s="187"/>
      <c r="J131" s="187"/>
      <c r="K131" s="187"/>
      <c r="S131" s="187"/>
    </row>
    <row r="132" spans="1:19" ht="41.25" customHeight="1">
      <c r="A132" s="104"/>
      <c r="B132" s="104"/>
      <c r="C132" s="186"/>
      <c r="D132" s="104"/>
      <c r="E132" s="187"/>
      <c r="F132" s="187"/>
      <c r="G132" s="187"/>
      <c r="H132" s="187"/>
      <c r="I132" s="187"/>
      <c r="J132" s="187"/>
      <c r="K132" s="187"/>
      <c r="S132" s="187"/>
    </row>
    <row r="133" spans="1:19" ht="41.25" customHeight="1">
      <c r="A133" s="104"/>
      <c r="B133" s="104"/>
      <c r="C133" s="186"/>
      <c r="D133" s="104"/>
      <c r="E133" s="187"/>
      <c r="F133" s="187"/>
      <c r="G133" s="187"/>
      <c r="H133" s="187"/>
      <c r="I133" s="187"/>
      <c r="J133" s="187"/>
      <c r="K133" s="187"/>
      <c r="S133" s="187"/>
    </row>
    <row r="134" spans="1:19" ht="41.25" customHeight="1">
      <c r="A134" s="104"/>
      <c r="B134" s="104"/>
      <c r="C134" s="186"/>
      <c r="D134" s="104"/>
      <c r="E134" s="187"/>
      <c r="F134" s="187"/>
      <c r="G134" s="187"/>
      <c r="H134" s="187"/>
      <c r="I134" s="187"/>
      <c r="J134" s="187"/>
      <c r="K134" s="187"/>
      <c r="S134" s="187"/>
    </row>
    <row r="135" spans="1:19" ht="41.25" customHeight="1">
      <c r="A135" s="104"/>
      <c r="B135" s="104"/>
      <c r="C135" s="186"/>
      <c r="D135" s="104"/>
      <c r="E135" s="187"/>
      <c r="F135" s="187"/>
      <c r="G135" s="187"/>
      <c r="H135" s="187"/>
      <c r="I135" s="187"/>
      <c r="J135" s="187"/>
      <c r="K135" s="187"/>
      <c r="S135" s="187"/>
    </row>
    <row r="136" spans="1:19" ht="41.25" customHeight="1">
      <c r="A136" s="104"/>
      <c r="B136" s="104"/>
      <c r="C136" s="186"/>
      <c r="D136" s="104"/>
      <c r="E136" s="187"/>
      <c r="F136" s="187"/>
      <c r="G136" s="187"/>
      <c r="H136" s="187"/>
      <c r="I136" s="187"/>
      <c r="J136" s="187"/>
      <c r="K136" s="187"/>
      <c r="S136" s="187"/>
    </row>
    <row r="137" spans="1:19" ht="41.25" customHeight="1">
      <c r="A137" s="104"/>
      <c r="B137" s="104"/>
      <c r="C137" s="186"/>
      <c r="D137" s="104"/>
      <c r="E137" s="187"/>
      <c r="F137" s="187"/>
      <c r="G137" s="187"/>
      <c r="H137" s="187"/>
      <c r="I137" s="187"/>
      <c r="J137" s="187"/>
      <c r="K137" s="187"/>
      <c r="S137" s="187"/>
    </row>
    <row r="138" spans="1:19" ht="41.25" customHeight="1">
      <c r="A138" s="104"/>
      <c r="B138" s="104"/>
      <c r="C138" s="186"/>
      <c r="D138" s="104"/>
      <c r="E138" s="187"/>
      <c r="F138" s="187"/>
      <c r="G138" s="187"/>
      <c r="H138" s="187"/>
      <c r="I138" s="187"/>
      <c r="J138" s="187"/>
      <c r="K138" s="187"/>
      <c r="S138" s="187"/>
    </row>
    <row r="139" spans="1:19" ht="41.25" customHeight="1">
      <c r="A139" s="104"/>
      <c r="B139" s="104"/>
      <c r="C139" s="186"/>
      <c r="D139" s="104"/>
      <c r="E139" s="187"/>
      <c r="F139" s="187"/>
      <c r="G139" s="187"/>
      <c r="H139" s="187"/>
      <c r="I139" s="187"/>
      <c r="J139" s="187"/>
      <c r="K139" s="187"/>
      <c r="S139" s="187"/>
    </row>
    <row r="140" spans="1:19" ht="41.25" customHeight="1">
      <c r="A140" s="104"/>
      <c r="B140" s="104"/>
      <c r="C140" s="186"/>
      <c r="D140" s="104"/>
      <c r="E140" s="187"/>
      <c r="F140" s="187"/>
      <c r="G140" s="187"/>
      <c r="H140" s="187"/>
      <c r="I140" s="187"/>
      <c r="J140" s="187"/>
      <c r="K140" s="187"/>
      <c r="S140" s="187"/>
    </row>
    <row r="141" spans="1:19" ht="41.25" customHeight="1">
      <c r="A141" s="104"/>
      <c r="B141" s="104"/>
      <c r="C141" s="186"/>
      <c r="D141" s="104"/>
      <c r="E141" s="187"/>
      <c r="F141" s="187"/>
      <c r="G141" s="187"/>
      <c r="H141" s="187"/>
      <c r="I141" s="187"/>
      <c r="J141" s="187"/>
      <c r="K141" s="187"/>
      <c r="S141" s="187"/>
    </row>
    <row r="142" spans="1:19" ht="41.25" customHeight="1">
      <c r="A142" s="104"/>
      <c r="B142" s="104"/>
      <c r="C142" s="186"/>
      <c r="D142" s="104"/>
      <c r="E142" s="187"/>
      <c r="F142" s="187"/>
      <c r="G142" s="187"/>
      <c r="H142" s="187"/>
      <c r="I142" s="187"/>
      <c r="J142" s="187"/>
      <c r="K142" s="187"/>
      <c r="S142" s="187"/>
    </row>
    <row r="143" spans="1:19" ht="41.25" customHeight="1">
      <c r="A143" s="104"/>
      <c r="B143" s="104"/>
      <c r="C143" s="186"/>
      <c r="D143" s="104"/>
      <c r="E143" s="187"/>
      <c r="F143" s="187"/>
      <c r="G143" s="187"/>
      <c r="H143" s="187"/>
      <c r="I143" s="187"/>
      <c r="J143" s="187"/>
      <c r="K143" s="187"/>
      <c r="S143" s="187"/>
    </row>
    <row r="144" spans="1:19" ht="41.25" customHeight="1">
      <c r="A144" s="104"/>
      <c r="B144" s="104"/>
      <c r="C144" s="186"/>
      <c r="D144" s="104"/>
      <c r="E144" s="187"/>
      <c r="F144" s="187"/>
      <c r="G144" s="187"/>
      <c r="H144" s="187"/>
      <c r="I144" s="187"/>
      <c r="J144" s="187"/>
      <c r="K144" s="187"/>
      <c r="S144" s="187"/>
    </row>
    <row r="145" spans="1:19" ht="41.25" customHeight="1">
      <c r="A145" s="104"/>
      <c r="B145" s="104"/>
      <c r="C145" s="186"/>
      <c r="D145" s="104"/>
      <c r="E145" s="187"/>
      <c r="F145" s="187"/>
      <c r="G145" s="187"/>
      <c r="H145" s="187"/>
      <c r="I145" s="187"/>
      <c r="J145" s="187"/>
      <c r="K145" s="187"/>
      <c r="S145" s="187"/>
    </row>
    <row r="146" spans="1:19" ht="41.25" customHeight="1">
      <c r="A146" s="104"/>
      <c r="B146" s="104"/>
      <c r="C146" s="186"/>
      <c r="D146" s="104"/>
      <c r="E146" s="187"/>
      <c r="F146" s="187"/>
      <c r="G146" s="187"/>
      <c r="H146" s="187"/>
      <c r="I146" s="187"/>
      <c r="J146" s="187"/>
      <c r="K146" s="187"/>
      <c r="S146" s="187"/>
    </row>
    <row r="147" spans="1:19" ht="41.25" customHeight="1">
      <c r="A147" s="104"/>
      <c r="B147" s="104"/>
      <c r="C147" s="186"/>
      <c r="D147" s="104"/>
      <c r="E147" s="187"/>
      <c r="F147" s="187"/>
      <c r="G147" s="187"/>
      <c r="H147" s="187"/>
      <c r="I147" s="187"/>
      <c r="J147" s="187"/>
      <c r="K147" s="187"/>
      <c r="S147" s="187"/>
    </row>
    <row r="148" spans="1:19" ht="41.25" customHeight="1">
      <c r="A148" s="104"/>
      <c r="B148" s="104"/>
      <c r="C148" s="186"/>
      <c r="D148" s="104"/>
      <c r="E148" s="187"/>
      <c r="F148" s="187"/>
      <c r="G148" s="187"/>
      <c r="H148" s="187"/>
      <c r="I148" s="187"/>
      <c r="J148" s="187"/>
      <c r="K148" s="187"/>
      <c r="S148" s="187"/>
    </row>
    <row r="149" spans="1:19" ht="41.25" customHeight="1">
      <c r="A149" s="104"/>
      <c r="B149" s="104"/>
      <c r="C149" s="186"/>
      <c r="D149" s="104"/>
      <c r="E149" s="187"/>
      <c r="F149" s="187"/>
      <c r="G149" s="187"/>
      <c r="H149" s="187"/>
      <c r="I149" s="187"/>
      <c r="J149" s="187"/>
      <c r="K149" s="187"/>
      <c r="S149" s="187"/>
    </row>
    <row r="150" spans="1:19" ht="41.25" customHeight="1">
      <c r="A150" s="104"/>
      <c r="B150" s="104"/>
      <c r="C150" s="186"/>
      <c r="D150" s="104"/>
      <c r="E150" s="187"/>
      <c r="F150" s="187"/>
      <c r="G150" s="187"/>
      <c r="H150" s="187"/>
      <c r="I150" s="187"/>
      <c r="J150" s="187"/>
      <c r="K150" s="187"/>
      <c r="S150" s="187"/>
    </row>
    <row r="151" spans="1:19" ht="41.25" customHeight="1">
      <c r="A151" s="104"/>
      <c r="B151" s="104"/>
      <c r="C151" s="186"/>
      <c r="D151" s="104"/>
      <c r="E151" s="187"/>
      <c r="F151" s="187"/>
      <c r="G151" s="187"/>
      <c r="H151" s="187"/>
      <c r="I151" s="187"/>
      <c r="J151" s="187"/>
      <c r="K151" s="187"/>
      <c r="S151" s="187"/>
    </row>
    <row r="152" spans="1:19" ht="41.25" customHeight="1">
      <c r="A152" s="104"/>
      <c r="B152" s="104"/>
      <c r="C152" s="186"/>
      <c r="D152" s="104"/>
      <c r="E152" s="187"/>
      <c r="F152" s="187"/>
      <c r="G152" s="187"/>
      <c r="H152" s="187"/>
      <c r="I152" s="187"/>
      <c r="J152" s="187"/>
      <c r="K152" s="187"/>
      <c r="S152" s="187"/>
    </row>
    <row r="153" spans="1:19" ht="41.25" customHeight="1">
      <c r="A153" s="104"/>
      <c r="B153" s="104"/>
      <c r="C153" s="186"/>
      <c r="D153" s="104"/>
      <c r="E153" s="187"/>
      <c r="F153" s="187"/>
      <c r="G153" s="187"/>
      <c r="H153" s="187"/>
      <c r="I153" s="187"/>
      <c r="J153" s="187"/>
      <c r="K153" s="187"/>
      <c r="S153" s="187"/>
    </row>
    <row r="154" spans="1:19" ht="41.25" customHeight="1">
      <c r="A154" s="104"/>
      <c r="B154" s="104"/>
      <c r="C154" s="186"/>
      <c r="D154" s="104"/>
      <c r="E154" s="187"/>
      <c r="F154" s="187"/>
      <c r="G154" s="187"/>
      <c r="H154" s="187"/>
      <c r="I154" s="187"/>
      <c r="J154" s="187"/>
      <c r="K154" s="187"/>
      <c r="S154" s="187"/>
    </row>
    <row r="155" spans="1:19" ht="41.25" customHeight="1">
      <c r="A155" s="104"/>
      <c r="B155" s="104"/>
      <c r="C155" s="186"/>
      <c r="D155" s="104"/>
      <c r="E155" s="187"/>
      <c r="F155" s="187"/>
      <c r="G155" s="187"/>
      <c r="H155" s="187"/>
      <c r="I155" s="187"/>
      <c r="J155" s="187"/>
      <c r="K155" s="187"/>
      <c r="S155" s="187"/>
    </row>
    <row r="156" spans="1:19" ht="41.25" customHeight="1">
      <c r="A156" s="104"/>
      <c r="B156" s="104"/>
      <c r="C156" s="186"/>
      <c r="D156" s="104"/>
      <c r="E156" s="187"/>
      <c r="F156" s="187"/>
      <c r="G156" s="187"/>
      <c r="H156" s="187"/>
      <c r="I156" s="187"/>
      <c r="J156" s="187"/>
      <c r="K156" s="187"/>
      <c r="S156" s="187"/>
    </row>
    <row r="157" spans="1:19" ht="41.25" customHeight="1">
      <c r="A157" s="104"/>
      <c r="B157" s="104"/>
      <c r="C157" s="186"/>
      <c r="D157" s="104"/>
      <c r="E157" s="187"/>
      <c r="F157" s="187"/>
      <c r="G157" s="187"/>
      <c r="H157" s="187"/>
      <c r="I157" s="187"/>
      <c r="J157" s="187"/>
      <c r="K157" s="187"/>
      <c r="S157" s="187"/>
    </row>
    <row r="158" spans="1:19" ht="41.25" customHeight="1">
      <c r="A158" s="104"/>
      <c r="B158" s="104"/>
      <c r="C158" s="186"/>
      <c r="D158" s="104"/>
      <c r="E158" s="187"/>
      <c r="F158" s="187"/>
      <c r="G158" s="187"/>
      <c r="H158" s="187"/>
      <c r="I158" s="187"/>
      <c r="J158" s="187"/>
      <c r="K158" s="187"/>
      <c r="S158" s="187"/>
    </row>
    <row r="159" spans="1:19" ht="41.25" customHeight="1">
      <c r="A159" s="104"/>
      <c r="B159" s="104"/>
      <c r="C159" s="186"/>
      <c r="D159" s="104"/>
      <c r="E159" s="187"/>
      <c r="F159" s="187"/>
      <c r="G159" s="187"/>
      <c r="H159" s="187"/>
      <c r="I159" s="187"/>
      <c r="J159" s="187"/>
      <c r="K159" s="187"/>
      <c r="S159" s="187"/>
    </row>
    <row r="160" spans="1:19" ht="41.25" customHeight="1">
      <c r="A160" s="104"/>
      <c r="B160" s="104"/>
      <c r="C160" s="186"/>
      <c r="D160" s="104"/>
      <c r="E160" s="187"/>
      <c r="F160" s="187"/>
      <c r="G160" s="187"/>
      <c r="H160" s="187"/>
      <c r="I160" s="187"/>
      <c r="J160" s="187"/>
      <c r="K160" s="187"/>
      <c r="S160" s="187"/>
    </row>
    <row r="161" spans="1:19" ht="41.25" customHeight="1">
      <c r="A161" s="104"/>
      <c r="B161" s="104"/>
      <c r="C161" s="186"/>
      <c r="D161" s="104"/>
      <c r="E161" s="187"/>
      <c r="F161" s="187"/>
      <c r="G161" s="187"/>
      <c r="H161" s="187"/>
      <c r="I161" s="187"/>
      <c r="J161" s="187"/>
      <c r="K161" s="187"/>
      <c r="S161" s="187"/>
    </row>
    <row r="162" spans="1:19" ht="41.25" customHeight="1">
      <c r="A162" s="104"/>
      <c r="B162" s="104"/>
      <c r="C162" s="186"/>
      <c r="D162" s="104"/>
      <c r="E162" s="187"/>
      <c r="F162" s="187"/>
      <c r="G162" s="187"/>
      <c r="H162" s="187"/>
      <c r="I162" s="187"/>
      <c r="J162" s="187"/>
      <c r="K162" s="187"/>
      <c r="S162" s="187"/>
    </row>
    <row r="163" spans="1:19" ht="41.25" customHeight="1">
      <c r="A163" s="104"/>
      <c r="B163" s="104"/>
      <c r="C163" s="186"/>
      <c r="D163" s="104"/>
      <c r="E163" s="187"/>
      <c r="F163" s="187"/>
      <c r="G163" s="187"/>
      <c r="H163" s="187"/>
      <c r="I163" s="187"/>
      <c r="J163" s="187"/>
      <c r="K163" s="187"/>
      <c r="S163" s="187"/>
    </row>
    <row r="164" spans="1:19" ht="41.25" customHeight="1">
      <c r="A164" s="104"/>
      <c r="B164" s="104"/>
      <c r="C164" s="186"/>
      <c r="D164" s="104"/>
      <c r="E164" s="187"/>
      <c r="F164" s="187"/>
      <c r="G164" s="187"/>
      <c r="H164" s="187"/>
      <c r="I164" s="187"/>
      <c r="J164" s="187"/>
      <c r="K164" s="187"/>
      <c r="S164" s="187"/>
    </row>
    <row r="165" spans="1:19" ht="41.25" customHeight="1">
      <c r="A165" s="104"/>
      <c r="B165" s="104"/>
      <c r="C165" s="186"/>
      <c r="D165" s="104"/>
      <c r="E165" s="187"/>
      <c r="F165" s="187"/>
      <c r="G165" s="187"/>
      <c r="H165" s="187"/>
      <c r="I165" s="187"/>
      <c r="J165" s="187"/>
      <c r="K165" s="187"/>
      <c r="S165" s="187"/>
    </row>
    <row r="166" spans="1:19" ht="41.25" customHeight="1">
      <c r="A166" s="104"/>
      <c r="B166" s="104"/>
      <c r="C166" s="186"/>
      <c r="D166" s="104"/>
      <c r="E166" s="187"/>
      <c r="F166" s="187"/>
      <c r="G166" s="187"/>
      <c r="H166" s="187"/>
      <c r="I166" s="187"/>
      <c r="J166" s="187"/>
      <c r="K166" s="187"/>
      <c r="S166" s="187"/>
    </row>
    <row r="167" spans="1:19" ht="41.25" customHeight="1">
      <c r="A167" s="104"/>
      <c r="B167" s="104"/>
      <c r="C167" s="186"/>
      <c r="D167" s="104"/>
      <c r="E167" s="187"/>
      <c r="F167" s="187"/>
      <c r="G167" s="187"/>
      <c r="H167" s="187"/>
      <c r="I167" s="187"/>
      <c r="J167" s="187"/>
      <c r="K167" s="187"/>
      <c r="S167" s="187"/>
    </row>
    <row r="168" spans="1:19" ht="41.25" customHeight="1">
      <c r="A168" s="104"/>
      <c r="B168" s="104"/>
      <c r="C168" s="186"/>
      <c r="D168" s="104"/>
      <c r="E168" s="187"/>
      <c r="F168" s="187"/>
      <c r="G168" s="187"/>
      <c r="H168" s="187"/>
      <c r="I168" s="187"/>
      <c r="J168" s="187"/>
      <c r="K168" s="187"/>
      <c r="S168" s="187"/>
    </row>
    <row r="169" spans="1:19" ht="41.25" customHeight="1">
      <c r="A169" s="104"/>
      <c r="B169" s="104"/>
      <c r="C169" s="186"/>
      <c r="D169" s="104"/>
      <c r="E169" s="187"/>
      <c r="F169" s="187"/>
      <c r="G169" s="187"/>
      <c r="H169" s="187"/>
      <c r="I169" s="187"/>
      <c r="J169" s="187"/>
      <c r="K169" s="187"/>
      <c r="S169" s="187"/>
    </row>
    <row r="170" spans="1:19" ht="41.25" customHeight="1">
      <c r="A170" s="104"/>
      <c r="B170" s="104"/>
      <c r="C170" s="186"/>
      <c r="D170" s="104"/>
      <c r="E170" s="187"/>
      <c r="F170" s="187"/>
      <c r="G170" s="187"/>
      <c r="H170" s="187"/>
      <c r="I170" s="187"/>
      <c r="J170" s="187"/>
      <c r="K170" s="187"/>
      <c r="S170" s="187"/>
    </row>
    <row r="171" spans="1:19" ht="41.25" customHeight="1">
      <c r="A171" s="104"/>
      <c r="B171" s="104"/>
      <c r="C171" s="186"/>
      <c r="D171" s="104"/>
      <c r="E171" s="187"/>
      <c r="F171" s="187"/>
      <c r="G171" s="187"/>
      <c r="H171" s="187"/>
      <c r="I171" s="187"/>
      <c r="J171" s="187"/>
      <c r="K171" s="187"/>
      <c r="S171" s="187"/>
    </row>
    <row r="172" spans="1:19" ht="41.25" customHeight="1">
      <c r="A172" s="104"/>
      <c r="B172" s="104"/>
      <c r="C172" s="186"/>
      <c r="D172" s="104"/>
      <c r="E172" s="187"/>
      <c r="F172" s="187"/>
      <c r="G172" s="187"/>
      <c r="H172" s="187"/>
      <c r="I172" s="187"/>
      <c r="J172" s="187"/>
      <c r="K172" s="187"/>
      <c r="S172" s="187"/>
    </row>
    <row r="173" spans="1:19" ht="41.25" customHeight="1">
      <c r="A173" s="104"/>
      <c r="B173" s="104"/>
      <c r="C173" s="186"/>
      <c r="D173" s="104"/>
      <c r="E173" s="187"/>
      <c r="F173" s="187"/>
      <c r="G173" s="187"/>
      <c r="H173" s="187"/>
      <c r="I173" s="187"/>
      <c r="J173" s="187"/>
      <c r="K173" s="187"/>
      <c r="S173" s="187"/>
    </row>
    <row r="174" spans="1:19" ht="41.25" customHeight="1">
      <c r="A174" s="104"/>
      <c r="B174" s="104"/>
      <c r="C174" s="186"/>
      <c r="D174" s="104"/>
      <c r="E174" s="187"/>
      <c r="F174" s="187"/>
      <c r="G174" s="187"/>
      <c r="H174" s="187"/>
      <c r="I174" s="187"/>
      <c r="J174" s="187"/>
      <c r="K174" s="187"/>
      <c r="S174" s="187"/>
    </row>
    <row r="175" spans="1:19" ht="41.25" customHeight="1">
      <c r="A175" s="104"/>
      <c r="B175" s="104"/>
      <c r="C175" s="186"/>
      <c r="D175" s="104"/>
      <c r="E175" s="187"/>
      <c r="F175" s="187"/>
      <c r="G175" s="187"/>
      <c r="H175" s="187"/>
      <c r="I175" s="187"/>
      <c r="J175" s="187"/>
      <c r="K175" s="187"/>
      <c r="S175" s="187"/>
    </row>
    <row r="176" spans="1:19" ht="41.25" customHeight="1">
      <c r="A176" s="104"/>
      <c r="B176" s="104"/>
      <c r="C176" s="186"/>
      <c r="D176" s="104"/>
      <c r="E176" s="187"/>
      <c r="F176" s="187"/>
      <c r="G176" s="187"/>
      <c r="H176" s="187"/>
      <c r="I176" s="187"/>
      <c r="J176" s="187"/>
      <c r="K176" s="187"/>
      <c r="S176" s="187"/>
    </row>
    <row r="177" spans="1:19" ht="41.25" customHeight="1">
      <c r="A177" s="104"/>
      <c r="B177" s="104"/>
      <c r="C177" s="186"/>
      <c r="D177" s="104"/>
      <c r="E177" s="187"/>
      <c r="F177" s="187"/>
      <c r="G177" s="187"/>
      <c r="H177" s="187"/>
      <c r="I177" s="187"/>
      <c r="J177" s="187"/>
      <c r="K177" s="187"/>
      <c r="S177" s="187"/>
    </row>
    <row r="178" spans="1:19" ht="41.25" customHeight="1">
      <c r="A178" s="104"/>
      <c r="B178" s="104"/>
      <c r="C178" s="186"/>
      <c r="D178" s="104"/>
      <c r="E178" s="187"/>
      <c r="F178" s="187"/>
      <c r="G178" s="187"/>
      <c r="H178" s="187"/>
      <c r="I178" s="187"/>
      <c r="J178" s="187"/>
      <c r="K178" s="187"/>
      <c r="S178" s="187"/>
    </row>
    <row r="179" spans="1:19" ht="41.25" customHeight="1">
      <c r="A179" s="104"/>
      <c r="B179" s="104"/>
      <c r="C179" s="186"/>
      <c r="D179" s="104"/>
      <c r="E179" s="187"/>
      <c r="F179" s="187"/>
      <c r="G179" s="187"/>
      <c r="H179" s="187"/>
      <c r="I179" s="187"/>
      <c r="J179" s="187"/>
      <c r="K179" s="187"/>
      <c r="S179" s="187"/>
    </row>
    <row r="180" spans="1:19" ht="41.25" customHeight="1">
      <c r="A180" s="104"/>
      <c r="B180" s="104"/>
      <c r="C180" s="186"/>
      <c r="D180" s="104"/>
      <c r="E180" s="187"/>
      <c r="F180" s="187"/>
      <c r="G180" s="187"/>
      <c r="H180" s="187"/>
      <c r="I180" s="187"/>
      <c r="J180" s="187"/>
      <c r="K180" s="187"/>
      <c r="S180" s="187"/>
    </row>
    <row r="181" spans="1:19" ht="41.25" customHeight="1">
      <c r="A181" s="104"/>
      <c r="B181" s="104"/>
      <c r="C181" s="186"/>
      <c r="D181" s="104"/>
      <c r="E181" s="187"/>
      <c r="F181" s="187"/>
      <c r="G181" s="187"/>
      <c r="H181" s="187"/>
      <c r="I181" s="187"/>
      <c r="J181" s="187"/>
      <c r="K181" s="187"/>
      <c r="S181" s="187"/>
    </row>
    <row r="182" spans="1:19" ht="41.25" customHeight="1">
      <c r="A182" s="104"/>
      <c r="B182" s="104"/>
      <c r="C182" s="186"/>
      <c r="D182" s="104"/>
      <c r="E182" s="187"/>
      <c r="F182" s="187"/>
      <c r="G182" s="187"/>
      <c r="H182" s="187"/>
      <c r="I182" s="187"/>
      <c r="J182" s="187"/>
      <c r="K182" s="187"/>
      <c r="S182" s="187"/>
    </row>
    <row r="183" spans="1:19" ht="41.25" customHeight="1">
      <c r="A183" s="104"/>
      <c r="B183" s="104"/>
      <c r="C183" s="186"/>
      <c r="D183" s="104"/>
      <c r="E183" s="187"/>
      <c r="F183" s="187"/>
      <c r="G183" s="187"/>
      <c r="H183" s="187"/>
      <c r="I183" s="187"/>
      <c r="J183" s="187"/>
      <c r="K183" s="187"/>
      <c r="S183" s="187"/>
    </row>
    <row r="184" spans="1:19" ht="41.25" customHeight="1">
      <c r="A184" s="104"/>
      <c r="B184" s="104"/>
      <c r="C184" s="186"/>
      <c r="D184" s="104"/>
      <c r="E184" s="187"/>
      <c r="F184" s="187"/>
      <c r="G184" s="187"/>
      <c r="H184" s="187"/>
      <c r="I184" s="187"/>
      <c r="J184" s="187"/>
      <c r="K184" s="187"/>
      <c r="S184" s="187"/>
    </row>
    <row r="185" spans="1:19" ht="41.25" customHeight="1">
      <c r="A185" s="104"/>
      <c r="B185" s="104"/>
      <c r="C185" s="186"/>
      <c r="D185" s="104"/>
      <c r="E185" s="187"/>
      <c r="F185" s="187"/>
      <c r="G185" s="187"/>
      <c r="H185" s="187"/>
      <c r="I185" s="187"/>
      <c r="J185" s="187"/>
      <c r="K185" s="187"/>
      <c r="S185" s="187"/>
    </row>
    <row r="186" spans="1:19" ht="41.25" customHeight="1">
      <c r="A186" s="104"/>
      <c r="B186" s="104"/>
      <c r="C186" s="186"/>
      <c r="D186" s="104"/>
      <c r="E186" s="187"/>
      <c r="F186" s="187"/>
      <c r="G186" s="187"/>
      <c r="H186" s="187"/>
      <c r="I186" s="187"/>
      <c r="J186" s="187"/>
      <c r="K186" s="187"/>
      <c r="S186" s="187"/>
    </row>
    <row r="187" spans="1:19" ht="41.25" customHeight="1">
      <c r="A187" s="104"/>
      <c r="B187" s="104"/>
      <c r="C187" s="186"/>
      <c r="D187" s="104"/>
      <c r="E187" s="187"/>
      <c r="F187" s="187"/>
      <c r="G187" s="187"/>
      <c r="H187" s="187"/>
      <c r="I187" s="187"/>
      <c r="J187" s="187"/>
      <c r="K187" s="187"/>
      <c r="S187" s="187"/>
    </row>
    <row r="188" spans="1:19" ht="41.25" customHeight="1">
      <c r="A188" s="104"/>
      <c r="B188" s="104"/>
      <c r="C188" s="186"/>
      <c r="D188" s="104"/>
      <c r="E188" s="187"/>
      <c r="F188" s="187"/>
      <c r="G188" s="187"/>
      <c r="H188" s="187"/>
      <c r="I188" s="187"/>
      <c r="J188" s="187"/>
      <c r="K188" s="187"/>
      <c r="S188" s="187"/>
    </row>
    <row r="189" spans="1:19" ht="41.25" customHeight="1">
      <c r="A189" s="104"/>
      <c r="B189" s="104"/>
      <c r="C189" s="186"/>
      <c r="D189" s="104"/>
      <c r="E189" s="187"/>
      <c r="F189" s="187"/>
      <c r="G189" s="187"/>
      <c r="H189" s="187"/>
      <c r="I189" s="187"/>
      <c r="J189" s="187"/>
      <c r="K189" s="187"/>
      <c r="S189" s="187"/>
    </row>
    <row r="190" spans="1:19" ht="41.25" customHeight="1">
      <c r="A190" s="104"/>
      <c r="B190" s="104"/>
      <c r="C190" s="186"/>
      <c r="D190" s="104"/>
      <c r="E190" s="187"/>
      <c r="F190" s="187"/>
      <c r="G190" s="187"/>
      <c r="H190" s="187"/>
      <c r="I190" s="187"/>
      <c r="J190" s="187"/>
      <c r="K190" s="187"/>
      <c r="S190" s="187"/>
    </row>
    <row r="191" spans="1:19" ht="41.25" customHeight="1">
      <c r="A191" s="104"/>
      <c r="B191" s="104"/>
      <c r="C191" s="186"/>
      <c r="D191" s="104"/>
      <c r="E191" s="187"/>
      <c r="F191" s="187"/>
      <c r="G191" s="187"/>
      <c r="H191" s="187"/>
      <c r="I191" s="187"/>
      <c r="J191" s="187"/>
      <c r="K191" s="187"/>
      <c r="S191" s="187"/>
    </row>
    <row r="192" spans="1:19" ht="41.25" customHeight="1">
      <c r="A192" s="104"/>
      <c r="B192" s="104"/>
      <c r="C192" s="186"/>
      <c r="D192" s="104"/>
      <c r="E192" s="187"/>
      <c r="F192" s="187"/>
      <c r="G192" s="187"/>
      <c r="H192" s="187"/>
      <c r="I192" s="187"/>
      <c r="J192" s="187"/>
      <c r="K192" s="187"/>
      <c r="S192" s="187"/>
    </row>
    <row r="193" spans="1:19" ht="41.25" customHeight="1">
      <c r="A193" s="104"/>
      <c r="B193" s="104"/>
      <c r="C193" s="186"/>
      <c r="D193" s="104"/>
      <c r="E193" s="187"/>
      <c r="F193" s="187"/>
      <c r="G193" s="187"/>
      <c r="H193" s="187"/>
      <c r="I193" s="187"/>
      <c r="J193" s="187"/>
      <c r="K193" s="187"/>
      <c r="S193" s="187"/>
    </row>
    <row r="194" spans="1:19" ht="41.25" customHeight="1">
      <c r="A194" s="104"/>
      <c r="B194" s="104"/>
      <c r="C194" s="186"/>
      <c r="D194" s="104"/>
      <c r="E194" s="187"/>
      <c r="F194" s="187"/>
      <c r="G194" s="187"/>
      <c r="H194" s="187"/>
      <c r="I194" s="187"/>
      <c r="J194" s="187"/>
      <c r="K194" s="187"/>
      <c r="S194" s="187"/>
    </row>
    <row r="195" spans="1:19" ht="41.25" customHeight="1">
      <c r="A195" s="104"/>
      <c r="B195" s="104"/>
      <c r="C195" s="186"/>
      <c r="D195" s="104"/>
      <c r="E195" s="187"/>
      <c r="F195" s="187"/>
      <c r="G195" s="187"/>
      <c r="H195" s="187"/>
      <c r="I195" s="187"/>
      <c r="J195" s="187"/>
      <c r="K195" s="187"/>
      <c r="S195" s="187"/>
    </row>
    <row r="196" spans="1:19" ht="41.25" customHeight="1">
      <c r="A196" s="104"/>
      <c r="B196" s="104"/>
      <c r="C196" s="186"/>
      <c r="D196" s="104"/>
      <c r="E196" s="187"/>
      <c r="F196" s="187"/>
      <c r="G196" s="187"/>
      <c r="H196" s="187"/>
      <c r="I196" s="187"/>
      <c r="J196" s="187"/>
      <c r="K196" s="187"/>
      <c r="S196" s="187"/>
    </row>
    <row r="197" spans="1:19" ht="41.25" customHeight="1">
      <c r="A197" s="104"/>
      <c r="B197" s="104"/>
      <c r="C197" s="186"/>
      <c r="D197" s="104"/>
      <c r="E197" s="187"/>
      <c r="F197" s="187"/>
      <c r="G197" s="187"/>
      <c r="H197" s="187"/>
      <c r="I197" s="187"/>
      <c r="J197" s="187"/>
      <c r="K197" s="187"/>
      <c r="S197" s="187"/>
    </row>
    <row r="198" spans="1:19" ht="41.25" customHeight="1">
      <c r="A198" s="104"/>
      <c r="B198" s="104"/>
      <c r="C198" s="186"/>
      <c r="D198" s="104"/>
      <c r="E198" s="187"/>
      <c r="F198" s="187"/>
      <c r="G198" s="187"/>
      <c r="H198" s="187"/>
      <c r="I198" s="187"/>
      <c r="J198" s="187"/>
      <c r="K198" s="187"/>
      <c r="S198" s="187"/>
    </row>
    <row r="199" spans="1:19" ht="41.25" customHeight="1">
      <c r="A199" s="104"/>
      <c r="B199" s="104"/>
      <c r="C199" s="186"/>
      <c r="D199" s="104"/>
      <c r="E199" s="187"/>
      <c r="F199" s="187"/>
      <c r="G199" s="187"/>
      <c r="H199" s="187"/>
      <c r="I199" s="187"/>
      <c r="J199" s="187"/>
      <c r="K199" s="187"/>
      <c r="S199" s="187"/>
    </row>
    <row r="200" spans="1:19" ht="41.25" customHeight="1">
      <c r="A200" s="104"/>
      <c r="B200" s="104"/>
      <c r="C200" s="186"/>
      <c r="D200" s="104"/>
      <c r="E200" s="187"/>
      <c r="F200" s="187"/>
      <c r="G200" s="187"/>
      <c r="H200" s="187"/>
      <c r="I200" s="187"/>
      <c r="J200" s="187"/>
      <c r="K200" s="187"/>
      <c r="S200" s="187"/>
    </row>
    <row r="201" spans="1:19" ht="41.25" customHeight="1">
      <c r="A201" s="104"/>
      <c r="B201" s="104"/>
      <c r="C201" s="186"/>
      <c r="D201" s="104"/>
      <c r="E201" s="187"/>
      <c r="F201" s="187"/>
      <c r="G201" s="187"/>
      <c r="H201" s="187"/>
      <c r="I201" s="187"/>
      <c r="J201" s="187"/>
      <c r="K201" s="187"/>
      <c r="S201" s="187"/>
    </row>
    <row r="202" spans="1:19" ht="41.25" customHeight="1">
      <c r="A202" s="104"/>
      <c r="B202" s="104"/>
      <c r="C202" s="186"/>
      <c r="D202" s="104"/>
      <c r="E202" s="187"/>
      <c r="F202" s="187"/>
      <c r="G202" s="187"/>
      <c r="H202" s="187"/>
      <c r="I202" s="187"/>
      <c r="J202" s="187"/>
      <c r="K202" s="187"/>
      <c r="S202" s="187"/>
    </row>
    <row r="203" spans="1:19" ht="41.25" customHeight="1">
      <c r="A203" s="104"/>
      <c r="B203" s="104"/>
      <c r="C203" s="186"/>
      <c r="D203" s="104"/>
      <c r="E203" s="187"/>
      <c r="F203" s="187"/>
      <c r="G203" s="187"/>
      <c r="H203" s="187"/>
      <c r="I203" s="187"/>
      <c r="J203" s="187"/>
      <c r="K203" s="187"/>
      <c r="S203" s="187"/>
    </row>
    <row r="204" spans="1:19" ht="41.25" customHeight="1">
      <c r="A204" s="104"/>
      <c r="B204" s="104"/>
      <c r="C204" s="186"/>
      <c r="D204" s="104"/>
      <c r="E204" s="187"/>
      <c r="F204" s="187"/>
      <c r="G204" s="187"/>
      <c r="H204" s="187"/>
      <c r="I204" s="187"/>
      <c r="J204" s="187"/>
      <c r="K204" s="187"/>
      <c r="S204" s="187"/>
    </row>
    <row r="205" spans="1:19" ht="41.25" customHeight="1">
      <c r="A205" s="104"/>
      <c r="B205" s="104"/>
      <c r="C205" s="186"/>
      <c r="D205" s="104"/>
      <c r="E205" s="187"/>
      <c r="F205" s="187"/>
      <c r="G205" s="187"/>
      <c r="H205" s="187"/>
      <c r="I205" s="187"/>
      <c r="J205" s="187"/>
      <c r="K205" s="187"/>
      <c r="S205" s="187"/>
    </row>
    <row r="206" spans="1:19" ht="41.25" customHeight="1">
      <c r="A206" s="104"/>
      <c r="B206" s="104"/>
      <c r="C206" s="186"/>
      <c r="D206" s="104"/>
      <c r="E206" s="187"/>
      <c r="F206" s="187"/>
      <c r="G206" s="187"/>
      <c r="H206" s="187"/>
      <c r="I206" s="187"/>
      <c r="J206" s="187"/>
      <c r="K206" s="187"/>
      <c r="S206" s="187"/>
    </row>
    <row r="207" spans="1:19" ht="41.25" customHeight="1">
      <c r="A207" s="104"/>
      <c r="B207" s="104"/>
      <c r="C207" s="186"/>
      <c r="D207" s="104"/>
      <c r="E207" s="187"/>
      <c r="F207" s="187"/>
      <c r="G207" s="187"/>
      <c r="H207" s="187"/>
      <c r="I207" s="187"/>
      <c r="J207" s="187"/>
      <c r="K207" s="187"/>
      <c r="S207" s="187"/>
    </row>
    <row r="208" spans="1:19" ht="41.25" customHeight="1">
      <c r="A208" s="104"/>
      <c r="B208" s="104"/>
      <c r="C208" s="186"/>
      <c r="D208" s="104"/>
      <c r="E208" s="187"/>
      <c r="F208" s="187"/>
      <c r="G208" s="187"/>
      <c r="H208" s="187"/>
      <c r="I208" s="187"/>
      <c r="J208" s="187"/>
      <c r="K208" s="187"/>
      <c r="S208" s="187"/>
    </row>
    <row r="209" spans="1:19" ht="41.25" customHeight="1">
      <c r="A209" s="104"/>
      <c r="B209" s="104"/>
      <c r="C209" s="186"/>
      <c r="D209" s="104"/>
      <c r="E209" s="187"/>
      <c r="F209" s="187"/>
      <c r="G209" s="187"/>
      <c r="H209" s="187"/>
      <c r="I209" s="187"/>
      <c r="J209" s="187"/>
      <c r="K209" s="187"/>
      <c r="S209" s="187"/>
    </row>
    <row r="210" spans="1:19" ht="41.25" customHeight="1">
      <c r="A210" s="104"/>
      <c r="B210" s="104"/>
      <c r="C210" s="186"/>
      <c r="D210" s="104"/>
      <c r="E210" s="187"/>
      <c r="F210" s="187"/>
      <c r="G210" s="187"/>
      <c r="H210" s="187"/>
      <c r="I210" s="187"/>
      <c r="J210" s="187"/>
      <c r="K210" s="187"/>
      <c r="S210" s="187"/>
    </row>
    <row r="211" spans="1:19" ht="41.25" customHeight="1">
      <c r="A211" s="104"/>
      <c r="B211" s="104"/>
      <c r="C211" s="186"/>
      <c r="D211" s="104"/>
      <c r="E211" s="187"/>
      <c r="F211" s="187"/>
      <c r="G211" s="187"/>
      <c r="H211" s="187"/>
      <c r="I211" s="187"/>
      <c r="J211" s="187"/>
      <c r="K211" s="187"/>
      <c r="S211" s="187"/>
    </row>
    <row r="212" spans="1:19" ht="41.25" customHeight="1">
      <c r="A212" s="104"/>
      <c r="B212" s="104"/>
      <c r="C212" s="186"/>
      <c r="D212" s="104"/>
      <c r="E212" s="187"/>
      <c r="F212" s="187"/>
      <c r="G212" s="187"/>
      <c r="H212" s="187"/>
      <c r="I212" s="187"/>
      <c r="J212" s="187"/>
      <c r="K212" s="187"/>
      <c r="S212" s="187"/>
    </row>
    <row r="213" spans="1:19" ht="41.25" customHeight="1">
      <c r="A213" s="104"/>
      <c r="B213" s="104"/>
      <c r="C213" s="186"/>
      <c r="D213" s="104"/>
      <c r="E213" s="187"/>
      <c r="F213" s="187"/>
      <c r="G213" s="187"/>
      <c r="H213" s="187"/>
      <c r="I213" s="187"/>
      <c r="J213" s="187"/>
      <c r="K213" s="187"/>
      <c r="S213" s="187"/>
    </row>
    <row r="214" spans="1:19" ht="41.25" customHeight="1">
      <c r="A214" s="104"/>
      <c r="B214" s="104"/>
      <c r="C214" s="186"/>
      <c r="D214" s="104"/>
      <c r="E214" s="187"/>
      <c r="F214" s="187"/>
      <c r="G214" s="187"/>
      <c r="H214" s="187"/>
      <c r="I214" s="187"/>
      <c r="J214" s="187"/>
      <c r="K214" s="187"/>
      <c r="S214" s="187"/>
    </row>
    <row r="215" spans="1:19" ht="41.25" customHeight="1">
      <c r="A215" s="104"/>
      <c r="B215" s="104"/>
      <c r="C215" s="186"/>
      <c r="D215" s="104"/>
      <c r="E215" s="187"/>
      <c r="F215" s="187"/>
      <c r="G215" s="187"/>
      <c r="H215" s="187"/>
      <c r="I215" s="187"/>
      <c r="J215" s="187"/>
      <c r="K215" s="187"/>
      <c r="S215" s="187"/>
    </row>
    <row r="216" spans="1:19" ht="41.25" customHeight="1">
      <c r="A216" s="104"/>
      <c r="B216" s="104"/>
      <c r="C216" s="186"/>
      <c r="D216" s="104"/>
      <c r="E216" s="187"/>
      <c r="F216" s="187"/>
      <c r="G216" s="187"/>
      <c r="H216" s="187"/>
      <c r="I216" s="187"/>
      <c r="J216" s="187"/>
      <c r="K216" s="187"/>
      <c r="S216" s="187"/>
    </row>
    <row r="217" spans="1:19" ht="41.25" customHeight="1">
      <c r="A217" s="104"/>
      <c r="B217" s="104"/>
      <c r="C217" s="186"/>
      <c r="D217" s="104"/>
      <c r="E217" s="187"/>
      <c r="F217" s="187"/>
      <c r="G217" s="187"/>
      <c r="H217" s="187"/>
      <c r="I217" s="187"/>
      <c r="J217" s="187"/>
      <c r="K217" s="187"/>
      <c r="S217" s="187"/>
    </row>
    <row r="218" spans="1:19" ht="41.25" customHeight="1">
      <c r="A218" s="104"/>
      <c r="B218" s="104"/>
      <c r="C218" s="186"/>
      <c r="D218" s="104"/>
      <c r="E218" s="187"/>
      <c r="F218" s="187"/>
      <c r="G218" s="187"/>
      <c r="H218" s="187"/>
      <c r="I218" s="187"/>
      <c r="J218" s="187"/>
      <c r="K218" s="187"/>
      <c r="S218" s="187"/>
    </row>
    <row r="219" spans="1:19" ht="41.25" customHeight="1">
      <c r="A219" s="104"/>
      <c r="B219" s="104"/>
      <c r="C219" s="186"/>
      <c r="D219" s="104"/>
      <c r="E219" s="187"/>
      <c r="F219" s="187"/>
      <c r="G219" s="187"/>
      <c r="H219" s="187"/>
      <c r="I219" s="187"/>
      <c r="J219" s="187"/>
      <c r="K219" s="187"/>
      <c r="S219" s="187"/>
    </row>
    <row r="220" spans="1:19" ht="41.25" customHeight="1">
      <c r="A220" s="104"/>
      <c r="B220" s="104"/>
      <c r="C220" s="186"/>
      <c r="D220" s="104"/>
      <c r="E220" s="187"/>
      <c r="F220" s="187"/>
      <c r="G220" s="187"/>
      <c r="H220" s="187"/>
      <c r="I220" s="187"/>
      <c r="J220" s="187"/>
      <c r="K220" s="187"/>
      <c r="S220" s="187"/>
    </row>
    <row r="221" spans="1:19" ht="41.25" customHeight="1">
      <c r="A221" s="104"/>
      <c r="B221" s="104"/>
      <c r="C221" s="186"/>
      <c r="D221" s="104"/>
      <c r="E221" s="187"/>
      <c r="F221" s="187"/>
      <c r="G221" s="187"/>
      <c r="H221" s="187"/>
      <c r="I221" s="187"/>
      <c r="J221" s="187"/>
      <c r="K221" s="187"/>
      <c r="S221" s="187"/>
    </row>
    <row r="222" spans="1:19" ht="41.25" customHeight="1">
      <c r="A222" s="104"/>
      <c r="B222" s="104"/>
      <c r="C222" s="186"/>
      <c r="D222" s="104"/>
      <c r="E222" s="187"/>
      <c r="F222" s="187"/>
      <c r="G222" s="187"/>
      <c r="H222" s="187"/>
      <c r="I222" s="187"/>
      <c r="J222" s="187"/>
      <c r="K222" s="187"/>
      <c r="S222" s="187"/>
    </row>
    <row r="223" spans="1:19" ht="41.25" customHeight="1">
      <c r="A223" s="104"/>
      <c r="B223" s="104"/>
      <c r="C223" s="186"/>
      <c r="D223" s="104"/>
      <c r="E223" s="187"/>
      <c r="F223" s="187"/>
      <c r="G223" s="187"/>
      <c r="H223" s="187"/>
      <c r="I223" s="187"/>
      <c r="J223" s="187"/>
      <c r="K223" s="187"/>
      <c r="S223" s="187"/>
    </row>
    <row r="224" spans="1:19" ht="41.25" customHeight="1">
      <c r="A224" s="104"/>
      <c r="B224" s="104"/>
      <c r="C224" s="186"/>
      <c r="D224" s="104"/>
      <c r="E224" s="187"/>
      <c r="F224" s="187"/>
      <c r="G224" s="187"/>
      <c r="H224" s="187"/>
      <c r="I224" s="187"/>
      <c r="J224" s="187"/>
      <c r="K224" s="187"/>
      <c r="S224" s="187"/>
    </row>
    <row r="225" spans="1:19" ht="41.25" customHeight="1">
      <c r="A225" s="104"/>
      <c r="B225" s="104"/>
      <c r="C225" s="186"/>
      <c r="D225" s="104"/>
      <c r="E225" s="187"/>
      <c r="F225" s="187"/>
      <c r="G225" s="187"/>
      <c r="H225" s="187"/>
      <c r="I225" s="187"/>
      <c r="J225" s="187"/>
      <c r="K225" s="187"/>
      <c r="S225" s="187"/>
    </row>
    <row r="226" spans="1:19" ht="41.25" customHeight="1">
      <c r="A226" s="104"/>
      <c r="B226" s="104"/>
      <c r="C226" s="186"/>
      <c r="D226" s="104"/>
      <c r="E226" s="187"/>
      <c r="F226" s="187"/>
      <c r="G226" s="187"/>
      <c r="H226" s="187"/>
      <c r="I226" s="187"/>
      <c r="J226" s="187"/>
      <c r="K226" s="187"/>
      <c r="S226" s="187"/>
    </row>
    <row r="227" spans="1:19" ht="41.25" customHeight="1">
      <c r="A227" s="104"/>
      <c r="B227" s="104"/>
      <c r="C227" s="186"/>
      <c r="D227" s="104"/>
      <c r="E227" s="187"/>
      <c r="F227" s="187"/>
      <c r="G227" s="187"/>
      <c r="H227" s="187"/>
      <c r="I227" s="187"/>
      <c r="J227" s="187"/>
      <c r="K227" s="187"/>
      <c r="S227" s="187"/>
    </row>
    <row r="228" spans="1:19" ht="41.25" customHeight="1">
      <c r="A228" s="104"/>
      <c r="B228" s="104"/>
      <c r="C228" s="186"/>
      <c r="D228" s="104"/>
      <c r="E228" s="187"/>
      <c r="F228" s="187"/>
      <c r="G228" s="187"/>
      <c r="H228" s="187"/>
      <c r="I228" s="187"/>
      <c r="J228" s="187"/>
      <c r="K228" s="187"/>
      <c r="S228" s="187"/>
    </row>
    <row r="229" spans="1:19" ht="41.25" customHeight="1">
      <c r="A229" s="104"/>
      <c r="B229" s="104"/>
      <c r="C229" s="186"/>
      <c r="D229" s="104"/>
      <c r="E229" s="187"/>
      <c r="F229" s="187"/>
      <c r="G229" s="187"/>
      <c r="H229" s="187"/>
      <c r="I229" s="187"/>
      <c r="J229" s="187"/>
      <c r="K229" s="187"/>
      <c r="S229" s="187"/>
    </row>
    <row r="230" spans="1:19" ht="41.25" customHeight="1">
      <c r="A230" s="104"/>
      <c r="B230" s="104"/>
      <c r="C230" s="186"/>
      <c r="D230" s="104"/>
      <c r="E230" s="187"/>
      <c r="F230" s="187"/>
      <c r="G230" s="187"/>
      <c r="H230" s="187"/>
      <c r="I230" s="187"/>
      <c r="J230" s="187"/>
      <c r="K230" s="187"/>
      <c r="S230" s="187"/>
    </row>
    <row r="231" spans="1:19" ht="41.25" customHeight="1">
      <c r="A231" s="104"/>
      <c r="B231" s="104"/>
      <c r="C231" s="186"/>
      <c r="D231" s="104"/>
      <c r="E231" s="187"/>
      <c r="F231" s="187"/>
      <c r="G231" s="187"/>
      <c r="H231" s="187"/>
      <c r="I231" s="187"/>
      <c r="J231" s="187"/>
      <c r="K231" s="187"/>
      <c r="S231" s="187"/>
    </row>
    <row r="232" spans="1:19" ht="41.25" customHeight="1">
      <c r="A232" s="104"/>
      <c r="B232" s="104"/>
      <c r="C232" s="186"/>
      <c r="D232" s="104"/>
      <c r="E232" s="187"/>
      <c r="F232" s="187"/>
      <c r="G232" s="187"/>
      <c r="H232" s="187"/>
      <c r="I232" s="187"/>
      <c r="J232" s="187"/>
      <c r="K232" s="187"/>
      <c r="S232" s="187"/>
    </row>
    <row r="233" spans="1:19" ht="41.25" customHeight="1">
      <c r="A233" s="104"/>
      <c r="B233" s="104"/>
      <c r="C233" s="186"/>
      <c r="D233" s="104"/>
      <c r="E233" s="187"/>
      <c r="F233" s="187"/>
      <c r="G233" s="187"/>
      <c r="H233" s="187"/>
      <c r="I233" s="187"/>
      <c r="J233" s="187"/>
      <c r="K233" s="187"/>
      <c r="S233" s="187"/>
    </row>
    <row r="234" spans="1:19" ht="41.25" customHeight="1">
      <c r="A234" s="104"/>
      <c r="B234" s="104"/>
      <c r="C234" s="186"/>
      <c r="D234" s="104"/>
      <c r="E234" s="187"/>
      <c r="F234" s="187"/>
      <c r="G234" s="187"/>
      <c r="H234" s="187"/>
      <c r="I234" s="187"/>
      <c r="J234" s="187"/>
      <c r="K234" s="187"/>
      <c r="S234" s="187"/>
    </row>
    <row r="235" spans="1:19" ht="41.25" customHeight="1">
      <c r="A235" s="104"/>
      <c r="B235" s="104"/>
      <c r="C235" s="186"/>
      <c r="D235" s="104"/>
      <c r="E235" s="187"/>
      <c r="F235" s="187"/>
      <c r="G235" s="187"/>
      <c r="H235" s="187"/>
      <c r="I235" s="187"/>
      <c r="J235" s="187"/>
      <c r="K235" s="187"/>
      <c r="S235" s="187"/>
    </row>
    <row r="236" spans="1:19" ht="41.25" customHeight="1">
      <c r="A236" s="104"/>
      <c r="B236" s="104"/>
      <c r="C236" s="186"/>
      <c r="D236" s="104"/>
      <c r="E236" s="187"/>
      <c r="F236" s="187"/>
      <c r="G236" s="187"/>
      <c r="H236" s="187"/>
      <c r="I236" s="187"/>
      <c r="J236" s="187"/>
      <c r="K236" s="187"/>
      <c r="S236" s="187"/>
    </row>
    <row r="237" spans="1:19" ht="41.25" customHeight="1">
      <c r="A237" s="104"/>
      <c r="B237" s="104"/>
      <c r="C237" s="186"/>
      <c r="D237" s="104"/>
      <c r="E237" s="187"/>
      <c r="F237" s="187"/>
      <c r="G237" s="187"/>
      <c r="H237" s="187"/>
      <c r="I237" s="187"/>
      <c r="J237" s="187"/>
      <c r="K237" s="187"/>
      <c r="S237" s="187"/>
    </row>
    <row r="238" spans="1:19" ht="41.25" customHeight="1">
      <c r="A238" s="104"/>
      <c r="B238" s="104"/>
      <c r="C238" s="186"/>
      <c r="D238" s="104"/>
      <c r="E238" s="187"/>
      <c r="F238" s="187"/>
      <c r="G238" s="187"/>
      <c r="H238" s="187"/>
      <c r="I238" s="187"/>
      <c r="J238" s="187"/>
      <c r="K238" s="187"/>
      <c r="S238" s="187"/>
    </row>
    <row r="239" spans="1:19" ht="41.25" customHeight="1">
      <c r="A239" s="104"/>
      <c r="B239" s="104"/>
      <c r="C239" s="186"/>
      <c r="D239" s="104"/>
      <c r="E239" s="187"/>
      <c r="F239" s="187"/>
      <c r="G239" s="187"/>
      <c r="H239" s="187"/>
      <c r="I239" s="187"/>
      <c r="J239" s="187"/>
      <c r="K239" s="187"/>
      <c r="S239" s="187"/>
    </row>
    <row r="240" spans="1:19" ht="41.25" customHeight="1">
      <c r="A240" s="104"/>
      <c r="B240" s="104"/>
      <c r="C240" s="186"/>
      <c r="D240" s="104"/>
      <c r="E240" s="187"/>
      <c r="F240" s="187"/>
      <c r="G240" s="187"/>
      <c r="H240" s="187"/>
      <c r="I240" s="187"/>
      <c r="J240" s="187"/>
      <c r="K240" s="187"/>
      <c r="S240" s="187"/>
    </row>
    <row r="241" spans="1:19" ht="41.25" customHeight="1">
      <c r="A241" s="104"/>
      <c r="B241" s="104"/>
      <c r="C241" s="186"/>
      <c r="D241" s="104"/>
      <c r="E241" s="187"/>
      <c r="F241" s="187"/>
      <c r="G241" s="187"/>
      <c r="H241" s="187"/>
      <c r="I241" s="187"/>
      <c r="J241" s="187"/>
      <c r="K241" s="187"/>
      <c r="S241" s="187"/>
    </row>
    <row r="242" spans="1:19" ht="41.25" customHeight="1">
      <c r="A242" s="104"/>
      <c r="B242" s="104"/>
      <c r="C242" s="186"/>
      <c r="D242" s="104"/>
      <c r="E242" s="187"/>
      <c r="F242" s="187"/>
      <c r="G242" s="187"/>
      <c r="H242" s="187"/>
      <c r="I242" s="187"/>
      <c r="J242" s="187"/>
      <c r="K242" s="187"/>
      <c r="S242" s="187"/>
    </row>
    <row r="243" spans="1:19" ht="41.25" customHeight="1">
      <c r="A243" s="104"/>
      <c r="B243" s="104"/>
      <c r="C243" s="186"/>
      <c r="D243" s="104"/>
      <c r="E243" s="187"/>
      <c r="F243" s="187"/>
      <c r="G243" s="187"/>
      <c r="H243" s="187"/>
      <c r="I243" s="187"/>
      <c r="J243" s="187"/>
      <c r="K243" s="187"/>
      <c r="S243" s="187"/>
    </row>
    <row r="244" spans="1:19" ht="41.25" customHeight="1">
      <c r="A244" s="104"/>
      <c r="B244" s="104"/>
      <c r="C244" s="186"/>
      <c r="D244" s="104"/>
      <c r="E244" s="187"/>
      <c r="F244" s="187"/>
      <c r="G244" s="187"/>
      <c r="H244" s="187"/>
      <c r="I244" s="187"/>
      <c r="J244" s="187"/>
      <c r="K244" s="187"/>
      <c r="S244" s="187"/>
    </row>
    <row r="245" spans="1:19" ht="41.25" customHeight="1">
      <c r="A245" s="104"/>
      <c r="B245" s="104"/>
      <c r="C245" s="186"/>
      <c r="D245" s="104"/>
      <c r="E245" s="187"/>
      <c r="F245" s="187"/>
      <c r="G245" s="187"/>
      <c r="H245" s="187"/>
      <c r="I245" s="187"/>
      <c r="J245" s="187"/>
      <c r="K245" s="187"/>
      <c r="S245" s="187"/>
    </row>
    <row r="246" spans="1:19" ht="41.25" customHeight="1">
      <c r="A246" s="104"/>
      <c r="B246" s="104"/>
      <c r="C246" s="186"/>
      <c r="D246" s="104"/>
      <c r="E246" s="187"/>
      <c r="F246" s="187"/>
      <c r="G246" s="187"/>
      <c r="H246" s="187"/>
      <c r="I246" s="187"/>
      <c r="J246" s="187"/>
      <c r="K246" s="187"/>
      <c r="S246" s="187"/>
    </row>
    <row r="247" spans="1:19" ht="41.25" customHeight="1">
      <c r="A247" s="104"/>
      <c r="B247" s="104"/>
      <c r="C247" s="186"/>
      <c r="D247" s="104"/>
      <c r="E247" s="187"/>
      <c r="F247" s="187"/>
      <c r="G247" s="187"/>
      <c r="H247" s="187"/>
      <c r="I247" s="187"/>
      <c r="J247" s="187"/>
      <c r="K247" s="187"/>
      <c r="S247" s="187"/>
    </row>
    <row r="248" spans="1:19" ht="41.25" customHeight="1">
      <c r="A248" s="104"/>
      <c r="B248" s="104"/>
      <c r="C248" s="186"/>
      <c r="D248" s="104"/>
      <c r="E248" s="187"/>
      <c r="F248" s="187"/>
      <c r="G248" s="187"/>
      <c r="H248" s="187"/>
      <c r="I248" s="187"/>
      <c r="J248" s="187"/>
      <c r="K248" s="187"/>
      <c r="S248" s="187"/>
    </row>
    <row r="249" spans="1:19" ht="41.25" customHeight="1">
      <c r="A249" s="104"/>
      <c r="B249" s="104"/>
      <c r="C249" s="186"/>
      <c r="D249" s="104"/>
      <c r="E249" s="187"/>
      <c r="F249" s="187"/>
      <c r="G249" s="187"/>
      <c r="H249" s="187"/>
      <c r="I249" s="187"/>
      <c r="J249" s="187"/>
      <c r="K249" s="187"/>
      <c r="S249" s="187"/>
    </row>
    <row r="250" spans="1:19" ht="41.25" customHeight="1">
      <c r="A250" s="104"/>
      <c r="B250" s="104"/>
      <c r="C250" s="186"/>
      <c r="D250" s="104"/>
      <c r="E250" s="187"/>
      <c r="F250" s="187"/>
      <c r="G250" s="187"/>
      <c r="H250" s="187"/>
      <c r="I250" s="187"/>
      <c r="J250" s="187"/>
      <c r="K250" s="187"/>
      <c r="S250" s="187"/>
    </row>
    <row r="251" spans="1:19" ht="41.25" customHeight="1">
      <c r="A251" s="104"/>
      <c r="B251" s="104"/>
      <c r="C251" s="186"/>
      <c r="D251" s="104"/>
      <c r="E251" s="187"/>
      <c r="F251" s="187"/>
      <c r="G251" s="187"/>
      <c r="H251" s="187"/>
      <c r="I251" s="187"/>
      <c r="J251" s="187"/>
      <c r="K251" s="187"/>
      <c r="S251" s="187"/>
    </row>
    <row r="252" spans="1:19" ht="41.25" customHeight="1">
      <c r="A252" s="104"/>
      <c r="B252" s="104"/>
      <c r="C252" s="186"/>
      <c r="D252" s="104"/>
      <c r="E252" s="187"/>
      <c r="F252" s="187"/>
      <c r="G252" s="187"/>
      <c r="H252" s="187"/>
      <c r="I252" s="187"/>
      <c r="J252" s="187"/>
      <c r="K252" s="187"/>
      <c r="S252" s="187"/>
    </row>
    <row r="253" spans="1:19" ht="41.25" customHeight="1">
      <c r="A253" s="104"/>
      <c r="B253" s="104"/>
      <c r="C253" s="186"/>
      <c r="D253" s="104"/>
      <c r="E253" s="187"/>
      <c r="F253" s="187"/>
      <c r="G253" s="187"/>
      <c r="H253" s="187"/>
      <c r="I253" s="187"/>
      <c r="J253" s="187"/>
      <c r="K253" s="187"/>
      <c r="S253" s="187"/>
    </row>
    <row r="254" spans="1:19" ht="41.25" customHeight="1">
      <c r="A254" s="104"/>
      <c r="B254" s="104"/>
      <c r="C254" s="186"/>
      <c r="D254" s="104"/>
      <c r="E254" s="187"/>
      <c r="F254" s="187"/>
      <c r="G254" s="187"/>
      <c r="H254" s="187"/>
      <c r="I254" s="187"/>
      <c r="J254" s="187"/>
      <c r="K254" s="187"/>
      <c r="S254" s="187"/>
    </row>
    <row r="255" spans="1:19" ht="41.25" customHeight="1">
      <c r="A255" s="104"/>
      <c r="B255" s="104"/>
      <c r="C255" s="186"/>
      <c r="D255" s="104"/>
      <c r="E255" s="187"/>
      <c r="F255" s="187"/>
      <c r="G255" s="187"/>
      <c r="H255" s="187"/>
      <c r="I255" s="187"/>
      <c r="J255" s="187"/>
      <c r="K255" s="187"/>
      <c r="S255" s="187"/>
    </row>
    <row r="256" spans="1:19" ht="41.25" customHeight="1">
      <c r="A256" s="104"/>
      <c r="B256" s="104"/>
      <c r="C256" s="186"/>
      <c r="D256" s="104"/>
      <c r="E256" s="187"/>
      <c r="F256" s="187"/>
      <c r="G256" s="187"/>
      <c r="H256" s="187"/>
      <c r="I256" s="187"/>
      <c r="J256" s="187"/>
      <c r="K256" s="187"/>
      <c r="S256" s="187"/>
    </row>
    <row r="257" spans="1:19" ht="41.25" customHeight="1">
      <c r="A257" s="104"/>
      <c r="B257" s="104"/>
      <c r="C257" s="186"/>
      <c r="D257" s="104"/>
      <c r="E257" s="187"/>
      <c r="F257" s="187"/>
      <c r="G257" s="187"/>
      <c r="H257" s="187"/>
      <c r="I257" s="187"/>
      <c r="J257" s="187"/>
      <c r="K257" s="187"/>
      <c r="S257" s="187"/>
    </row>
    <row r="258" spans="1:19" ht="41.25" customHeight="1">
      <c r="A258" s="104"/>
      <c r="B258" s="104"/>
      <c r="C258" s="186"/>
      <c r="D258" s="104"/>
      <c r="E258" s="187"/>
      <c r="F258" s="187"/>
      <c r="G258" s="187"/>
      <c r="H258" s="187"/>
      <c r="I258" s="187"/>
      <c r="J258" s="187"/>
      <c r="K258" s="187"/>
      <c r="S258" s="187"/>
    </row>
    <row r="259" spans="1:19" ht="41.25" customHeight="1">
      <c r="A259" s="104"/>
      <c r="B259" s="104"/>
      <c r="C259" s="186"/>
      <c r="D259" s="104"/>
      <c r="E259" s="187"/>
      <c r="F259" s="187"/>
      <c r="G259" s="187"/>
      <c r="H259" s="187"/>
      <c r="I259" s="187"/>
      <c r="J259" s="187"/>
      <c r="K259" s="187"/>
      <c r="S259" s="187"/>
    </row>
    <row r="260" spans="1:19" ht="41.25" customHeight="1">
      <c r="A260" s="104"/>
      <c r="B260" s="104"/>
      <c r="C260" s="186"/>
      <c r="D260" s="104"/>
      <c r="E260" s="187"/>
      <c r="F260" s="187"/>
      <c r="G260" s="187"/>
      <c r="H260" s="187"/>
      <c r="I260" s="187"/>
      <c r="J260" s="187"/>
      <c r="K260" s="187"/>
      <c r="S260" s="187"/>
    </row>
    <row r="261" spans="1:19" ht="41.25" customHeight="1">
      <c r="A261" s="104"/>
      <c r="B261" s="104"/>
      <c r="C261" s="186"/>
      <c r="D261" s="104"/>
      <c r="E261" s="187"/>
      <c r="F261" s="187"/>
      <c r="G261" s="187"/>
      <c r="H261" s="187"/>
      <c r="I261" s="187"/>
      <c r="J261" s="187"/>
      <c r="K261" s="187"/>
      <c r="S261" s="187"/>
    </row>
    <row r="262" spans="1:19" ht="41.25" customHeight="1">
      <c r="A262" s="104"/>
      <c r="B262" s="104"/>
      <c r="C262" s="186"/>
      <c r="D262" s="104"/>
      <c r="E262" s="187"/>
      <c r="F262" s="187"/>
      <c r="G262" s="187"/>
      <c r="H262" s="187"/>
      <c r="I262" s="187"/>
      <c r="J262" s="187"/>
      <c r="K262" s="187"/>
      <c r="S262" s="187"/>
    </row>
    <row r="263" spans="1:19" ht="41.25" customHeight="1">
      <c r="A263" s="104"/>
      <c r="B263" s="104"/>
      <c r="C263" s="186"/>
      <c r="D263" s="104"/>
      <c r="E263" s="187"/>
      <c r="F263" s="187"/>
      <c r="G263" s="187"/>
      <c r="H263" s="187"/>
      <c r="I263" s="187"/>
      <c r="J263" s="187"/>
      <c r="K263" s="187"/>
      <c r="S263" s="187"/>
    </row>
    <row r="264" spans="1:19" ht="41.25" customHeight="1">
      <c r="A264" s="104"/>
      <c r="B264" s="104"/>
      <c r="C264" s="186"/>
      <c r="D264" s="104"/>
      <c r="E264" s="187"/>
      <c r="F264" s="187"/>
      <c r="G264" s="187"/>
      <c r="H264" s="187"/>
      <c r="I264" s="187"/>
      <c r="J264" s="187"/>
      <c r="K264" s="187"/>
      <c r="S264" s="187"/>
    </row>
    <row r="265" spans="1:19" ht="41.25" customHeight="1">
      <c r="A265" s="104"/>
      <c r="B265" s="104"/>
      <c r="C265" s="186"/>
      <c r="D265" s="104"/>
      <c r="E265" s="187"/>
      <c r="F265" s="187"/>
      <c r="G265" s="187"/>
      <c r="H265" s="187"/>
      <c r="I265" s="187"/>
      <c r="J265" s="187"/>
      <c r="K265" s="187"/>
      <c r="S265" s="187"/>
    </row>
    <row r="266" spans="1:19" ht="41.25" customHeight="1">
      <c r="A266" s="104"/>
      <c r="B266" s="104"/>
      <c r="C266" s="186"/>
      <c r="D266" s="104"/>
      <c r="E266" s="187"/>
      <c r="F266" s="187"/>
      <c r="G266" s="187"/>
      <c r="H266" s="187"/>
      <c r="I266" s="187"/>
      <c r="J266" s="187"/>
      <c r="K266" s="187"/>
      <c r="S266" s="187"/>
    </row>
    <row r="267" spans="1:19" ht="41.25" customHeight="1">
      <c r="A267" s="104"/>
      <c r="B267" s="104"/>
      <c r="C267" s="186"/>
      <c r="D267" s="104"/>
      <c r="E267" s="187"/>
      <c r="F267" s="187"/>
      <c r="G267" s="187"/>
      <c r="H267" s="187"/>
      <c r="I267" s="187"/>
      <c r="J267" s="187"/>
      <c r="K267" s="187"/>
      <c r="S267" s="187"/>
    </row>
    <row r="268" spans="1:19" ht="41.25" customHeight="1">
      <c r="A268" s="104"/>
      <c r="B268" s="104"/>
      <c r="C268" s="186"/>
      <c r="D268" s="104"/>
      <c r="E268" s="187"/>
      <c r="F268" s="187"/>
      <c r="G268" s="187"/>
      <c r="H268" s="187"/>
      <c r="I268" s="187"/>
      <c r="J268" s="187"/>
      <c r="K268" s="187"/>
      <c r="S268" s="187"/>
    </row>
    <row r="269" spans="1:19" ht="41.25" customHeight="1">
      <c r="A269" s="104"/>
      <c r="B269" s="104"/>
      <c r="C269" s="186"/>
      <c r="D269" s="104"/>
      <c r="E269" s="187"/>
      <c r="F269" s="187"/>
      <c r="G269" s="187"/>
      <c r="H269" s="187"/>
      <c r="I269" s="187"/>
      <c r="J269" s="187"/>
      <c r="K269" s="187"/>
      <c r="S269" s="187"/>
    </row>
    <row r="270" spans="1:19" ht="41.25" customHeight="1">
      <c r="A270" s="104"/>
      <c r="B270" s="104"/>
      <c r="C270" s="186"/>
      <c r="D270" s="104"/>
      <c r="E270" s="187"/>
      <c r="F270" s="187"/>
      <c r="G270" s="187"/>
      <c r="H270" s="187"/>
      <c r="I270" s="187"/>
      <c r="J270" s="187"/>
      <c r="K270" s="187"/>
      <c r="S270" s="187"/>
    </row>
    <row r="271" spans="1:19" ht="41.25" customHeight="1">
      <c r="A271" s="104"/>
      <c r="B271" s="104"/>
      <c r="C271" s="186"/>
      <c r="D271" s="104"/>
      <c r="E271" s="187"/>
      <c r="F271" s="187"/>
      <c r="G271" s="187"/>
      <c r="H271" s="187"/>
      <c r="I271" s="187"/>
      <c r="J271" s="187"/>
      <c r="K271" s="187"/>
      <c r="S271" s="187"/>
    </row>
    <row r="272" spans="1:19" ht="41.25" customHeight="1">
      <c r="A272" s="104"/>
      <c r="B272" s="104"/>
      <c r="C272" s="186"/>
      <c r="D272" s="104"/>
      <c r="E272" s="187"/>
      <c r="F272" s="187"/>
      <c r="G272" s="187"/>
      <c r="H272" s="187"/>
      <c r="I272" s="187"/>
      <c r="J272" s="187"/>
      <c r="K272" s="187"/>
      <c r="S272" s="187"/>
    </row>
    <row r="273" spans="1:19" ht="41.25" customHeight="1">
      <c r="A273" s="104"/>
      <c r="B273" s="104"/>
      <c r="C273" s="186"/>
      <c r="D273" s="104"/>
      <c r="E273" s="187"/>
      <c r="F273" s="187"/>
      <c r="G273" s="187"/>
      <c r="H273" s="187"/>
      <c r="I273" s="187"/>
      <c r="J273" s="187"/>
      <c r="K273" s="187"/>
      <c r="S273" s="187"/>
    </row>
    <row r="274" spans="1:19" ht="41.25" customHeight="1">
      <c r="A274" s="104"/>
      <c r="B274" s="104"/>
      <c r="C274" s="186"/>
      <c r="D274" s="104"/>
      <c r="E274" s="187"/>
      <c r="F274" s="187"/>
      <c r="G274" s="187"/>
      <c r="H274" s="187"/>
      <c r="I274" s="187"/>
      <c r="J274" s="187"/>
      <c r="K274" s="187"/>
      <c r="S274" s="187"/>
    </row>
    <row r="275" spans="1:19" ht="41.25" customHeight="1">
      <c r="A275" s="104"/>
      <c r="B275" s="104"/>
      <c r="C275" s="186"/>
      <c r="D275" s="104"/>
      <c r="E275" s="187"/>
      <c r="F275" s="187"/>
      <c r="G275" s="187"/>
      <c r="H275" s="187"/>
      <c r="I275" s="187"/>
      <c r="J275" s="187"/>
      <c r="K275" s="187"/>
      <c r="S275" s="187"/>
    </row>
    <row r="276" spans="1:19" ht="41.25" customHeight="1">
      <c r="A276" s="104"/>
      <c r="B276" s="104"/>
      <c r="C276" s="186"/>
      <c r="D276" s="104"/>
      <c r="E276" s="187"/>
      <c r="F276" s="187"/>
      <c r="G276" s="187"/>
      <c r="H276" s="187"/>
      <c r="I276" s="187"/>
      <c r="J276" s="187"/>
      <c r="K276" s="187"/>
      <c r="S276" s="187"/>
    </row>
    <row r="277" spans="1:19" ht="41.25" customHeight="1">
      <c r="A277" s="104"/>
      <c r="B277" s="104"/>
      <c r="C277" s="186"/>
      <c r="D277" s="104"/>
      <c r="E277" s="187"/>
      <c r="F277" s="187"/>
      <c r="G277" s="187"/>
      <c r="H277" s="187"/>
      <c r="I277" s="187"/>
      <c r="J277" s="187"/>
      <c r="K277" s="187"/>
      <c r="S277" s="187"/>
    </row>
    <row r="278" spans="1:19" ht="41.25" customHeight="1">
      <c r="A278" s="104"/>
      <c r="B278" s="104"/>
      <c r="C278" s="186"/>
      <c r="D278" s="104"/>
      <c r="E278" s="187"/>
      <c r="F278" s="187"/>
      <c r="G278" s="187"/>
      <c r="H278" s="187"/>
      <c r="I278" s="187"/>
      <c r="J278" s="187"/>
      <c r="K278" s="187"/>
      <c r="S278" s="187"/>
    </row>
    <row r="279" spans="1:19" ht="41.25" customHeight="1">
      <c r="A279" s="104"/>
      <c r="B279" s="104"/>
      <c r="C279" s="186"/>
      <c r="D279" s="104"/>
      <c r="E279" s="187"/>
      <c r="F279" s="187"/>
      <c r="G279" s="187"/>
      <c r="H279" s="187"/>
      <c r="I279" s="187"/>
      <c r="J279" s="187"/>
      <c r="K279" s="187"/>
      <c r="S279" s="187"/>
    </row>
    <row r="280" spans="1:19" ht="41.25" customHeight="1">
      <c r="A280" s="104"/>
      <c r="B280" s="104"/>
      <c r="C280" s="186"/>
      <c r="D280" s="104"/>
      <c r="E280" s="187"/>
      <c r="F280" s="187"/>
      <c r="G280" s="187"/>
      <c r="H280" s="187"/>
      <c r="I280" s="187"/>
      <c r="J280" s="187"/>
      <c r="K280" s="187"/>
      <c r="S280" s="187"/>
    </row>
    <row r="281" spans="1:19" ht="41.25" customHeight="1">
      <c r="A281" s="104"/>
      <c r="B281" s="104"/>
      <c r="C281" s="186"/>
      <c r="D281" s="104"/>
      <c r="E281" s="187"/>
      <c r="F281" s="187"/>
      <c r="G281" s="187"/>
      <c r="H281" s="187"/>
      <c r="I281" s="187"/>
      <c r="J281" s="187"/>
      <c r="K281" s="187"/>
      <c r="S281" s="187"/>
    </row>
    <row r="282" spans="1:19" ht="41.25" customHeight="1">
      <c r="A282" s="104"/>
      <c r="B282" s="104"/>
      <c r="C282" s="186"/>
      <c r="D282" s="104"/>
      <c r="E282" s="187"/>
      <c r="F282" s="187"/>
      <c r="G282" s="187"/>
      <c r="H282" s="187"/>
      <c r="I282" s="187"/>
      <c r="J282" s="187"/>
      <c r="K282" s="187"/>
      <c r="S282" s="187"/>
    </row>
    <row r="283" spans="1:19" ht="41.25" customHeight="1">
      <c r="A283" s="104"/>
      <c r="B283" s="104"/>
      <c r="C283" s="186"/>
      <c r="D283" s="104"/>
      <c r="E283" s="187"/>
      <c r="F283" s="187"/>
      <c r="G283" s="187"/>
      <c r="H283" s="187"/>
      <c r="I283" s="187"/>
      <c r="J283" s="187"/>
      <c r="K283" s="187"/>
      <c r="S283" s="187"/>
    </row>
    <row r="284" spans="1:19" ht="41.25" customHeight="1">
      <c r="A284" s="104"/>
      <c r="B284" s="104"/>
      <c r="C284" s="186"/>
      <c r="D284" s="104"/>
      <c r="E284" s="187"/>
      <c r="F284" s="187"/>
      <c r="G284" s="187"/>
      <c r="H284" s="187"/>
      <c r="I284" s="187"/>
      <c r="J284" s="187"/>
      <c r="K284" s="187"/>
      <c r="S284" s="187"/>
    </row>
    <row r="285" spans="1:19" ht="41.25" customHeight="1">
      <c r="A285" s="104"/>
      <c r="B285" s="104"/>
      <c r="C285" s="186"/>
      <c r="D285" s="104"/>
      <c r="E285" s="187"/>
      <c r="F285" s="187"/>
      <c r="G285" s="187"/>
      <c r="H285" s="187"/>
      <c r="I285" s="187"/>
      <c r="J285" s="187"/>
      <c r="K285" s="187"/>
      <c r="S285" s="187"/>
    </row>
    <row r="286" spans="1:19" ht="41.25" customHeight="1">
      <c r="A286" s="104"/>
      <c r="B286" s="104"/>
      <c r="C286" s="186"/>
      <c r="D286" s="104"/>
      <c r="E286" s="187"/>
      <c r="F286" s="187"/>
      <c r="G286" s="187"/>
      <c r="H286" s="187"/>
      <c r="I286" s="187"/>
      <c r="J286" s="187"/>
      <c r="K286" s="187"/>
      <c r="S286" s="187"/>
    </row>
    <row r="287" spans="1:19" ht="41.25" customHeight="1">
      <c r="A287" s="104"/>
      <c r="B287" s="104"/>
      <c r="C287" s="186"/>
      <c r="D287" s="104"/>
      <c r="E287" s="187"/>
      <c r="F287" s="187"/>
      <c r="G287" s="187"/>
      <c r="H287" s="187"/>
      <c r="I287" s="187"/>
      <c r="J287" s="187"/>
      <c r="K287" s="187"/>
      <c r="S287" s="187"/>
    </row>
    <row r="288" spans="1:19" ht="41.25" customHeight="1">
      <c r="A288" s="104"/>
      <c r="B288" s="104"/>
      <c r="C288" s="186"/>
      <c r="D288" s="104"/>
      <c r="E288" s="187"/>
      <c r="F288" s="187"/>
      <c r="G288" s="187"/>
      <c r="H288" s="187"/>
      <c r="I288" s="187"/>
      <c r="J288" s="187"/>
      <c r="K288" s="187"/>
      <c r="S288" s="187"/>
    </row>
    <row r="289" spans="1:19" ht="41.25" customHeight="1">
      <c r="A289" s="104"/>
      <c r="B289" s="104"/>
      <c r="C289" s="186"/>
      <c r="D289" s="104"/>
      <c r="E289" s="187"/>
      <c r="F289" s="187"/>
      <c r="G289" s="187"/>
      <c r="H289" s="187"/>
      <c r="I289" s="187"/>
      <c r="J289" s="187"/>
      <c r="K289" s="187"/>
      <c r="S289" s="187"/>
    </row>
    <row r="290" spans="1:19" ht="41.25" customHeight="1">
      <c r="A290" s="104"/>
      <c r="B290" s="104"/>
      <c r="C290" s="186"/>
      <c r="D290" s="104"/>
      <c r="E290" s="187"/>
      <c r="F290" s="187"/>
      <c r="G290" s="187"/>
      <c r="H290" s="187"/>
      <c r="I290" s="187"/>
      <c r="J290" s="187"/>
      <c r="K290" s="187"/>
      <c r="S290" s="187"/>
    </row>
    <row r="291" spans="1:19" ht="41.25" customHeight="1">
      <c r="A291" s="104"/>
      <c r="B291" s="104"/>
      <c r="C291" s="186"/>
      <c r="D291" s="104"/>
      <c r="E291" s="187"/>
      <c r="F291" s="187"/>
      <c r="G291" s="187"/>
      <c r="H291" s="187"/>
      <c r="I291" s="187"/>
      <c r="J291" s="187"/>
      <c r="K291" s="187"/>
      <c r="S291" s="187"/>
    </row>
    <row r="292" spans="1:19" ht="41.25" customHeight="1">
      <c r="A292" s="104"/>
      <c r="B292" s="104"/>
      <c r="C292" s="186"/>
      <c r="D292" s="104"/>
      <c r="E292" s="187"/>
      <c r="F292" s="187"/>
      <c r="G292" s="187"/>
      <c r="H292" s="187"/>
      <c r="I292" s="187"/>
      <c r="J292" s="187"/>
      <c r="K292" s="187"/>
      <c r="S292" s="187"/>
    </row>
    <row r="293" spans="1:19" ht="41.25" customHeight="1">
      <c r="A293" s="104"/>
      <c r="B293" s="104"/>
      <c r="C293" s="186"/>
      <c r="D293" s="104"/>
      <c r="E293" s="187"/>
      <c r="F293" s="187"/>
      <c r="G293" s="187"/>
      <c r="H293" s="187"/>
      <c r="I293" s="187"/>
      <c r="J293" s="187"/>
      <c r="K293" s="187"/>
      <c r="S293" s="187"/>
    </row>
    <row r="294" spans="1:19" ht="41.25" customHeight="1">
      <c r="A294" s="104"/>
      <c r="B294" s="104"/>
      <c r="C294" s="186"/>
      <c r="D294" s="104"/>
      <c r="E294" s="187"/>
      <c r="F294" s="187"/>
      <c r="G294" s="187"/>
      <c r="H294" s="187"/>
      <c r="I294" s="187"/>
      <c r="J294" s="187"/>
      <c r="K294" s="187"/>
      <c r="S294" s="187"/>
    </row>
    <row r="295" spans="1:19" ht="41.25" customHeight="1">
      <c r="A295" s="104"/>
      <c r="B295" s="104"/>
      <c r="C295" s="186"/>
      <c r="D295" s="104"/>
      <c r="E295" s="187"/>
      <c r="F295" s="187"/>
      <c r="G295" s="187"/>
      <c r="H295" s="187"/>
      <c r="I295" s="187"/>
      <c r="J295" s="187"/>
      <c r="K295" s="187"/>
      <c r="S295" s="187"/>
    </row>
    <row r="296" spans="1:19" ht="41.25" customHeight="1">
      <c r="A296" s="104"/>
      <c r="B296" s="104"/>
      <c r="C296" s="186"/>
      <c r="D296" s="104"/>
      <c r="E296" s="187"/>
      <c r="F296" s="187"/>
      <c r="G296" s="187"/>
      <c r="H296" s="187"/>
      <c r="I296" s="187"/>
      <c r="J296" s="187"/>
      <c r="K296" s="187"/>
      <c r="S296" s="187"/>
    </row>
    <row r="297" spans="1:19" ht="41.25" customHeight="1">
      <c r="A297" s="104"/>
      <c r="B297" s="104"/>
      <c r="C297" s="186"/>
      <c r="D297" s="104"/>
      <c r="E297" s="187"/>
      <c r="F297" s="187"/>
      <c r="G297" s="187"/>
      <c r="H297" s="187"/>
      <c r="I297" s="187"/>
      <c r="J297" s="187"/>
      <c r="K297" s="187"/>
      <c r="S297" s="187"/>
    </row>
    <row r="298" spans="1:19" ht="41.25" customHeight="1">
      <c r="A298" s="104"/>
      <c r="B298" s="104"/>
      <c r="C298" s="186"/>
      <c r="D298" s="104"/>
      <c r="E298" s="187"/>
      <c r="F298" s="187"/>
      <c r="G298" s="187"/>
      <c r="H298" s="187"/>
      <c r="I298" s="187"/>
      <c r="J298" s="187"/>
      <c r="K298" s="187"/>
      <c r="S298" s="187"/>
    </row>
    <row r="299" spans="1:19" ht="41.25" customHeight="1">
      <c r="A299" s="104"/>
      <c r="B299" s="104"/>
      <c r="C299" s="186"/>
      <c r="D299" s="104"/>
      <c r="E299" s="187"/>
      <c r="F299" s="187"/>
      <c r="G299" s="187"/>
      <c r="H299" s="187"/>
      <c r="I299" s="187"/>
      <c r="J299" s="187"/>
      <c r="K299" s="187"/>
      <c r="S299" s="187"/>
    </row>
    <row r="300" spans="1:19" ht="41.25" customHeight="1">
      <c r="A300" s="104"/>
      <c r="B300" s="104"/>
      <c r="C300" s="186"/>
      <c r="D300" s="104"/>
      <c r="E300" s="187"/>
      <c r="F300" s="187"/>
      <c r="G300" s="187"/>
      <c r="H300" s="187"/>
      <c r="I300" s="187"/>
      <c r="J300" s="187"/>
      <c r="K300" s="187"/>
      <c r="S300" s="187"/>
    </row>
    <row r="301" spans="1:19" ht="41.25" customHeight="1">
      <c r="A301" s="104"/>
      <c r="B301" s="104"/>
      <c r="C301" s="186"/>
      <c r="D301" s="104"/>
      <c r="E301" s="187"/>
      <c r="F301" s="187"/>
      <c r="G301" s="187"/>
      <c r="H301" s="187"/>
      <c r="I301" s="187"/>
      <c r="J301" s="187"/>
      <c r="K301" s="187"/>
      <c r="S301" s="187"/>
    </row>
    <row r="302" spans="1:19" ht="41.25" customHeight="1">
      <c r="A302" s="104"/>
      <c r="B302" s="104"/>
      <c r="C302" s="186"/>
      <c r="D302" s="104"/>
      <c r="E302" s="187"/>
      <c r="F302" s="187"/>
      <c r="G302" s="187"/>
      <c r="H302" s="187"/>
      <c r="I302" s="187"/>
      <c r="J302" s="187"/>
      <c r="K302" s="187"/>
      <c r="S302" s="187"/>
    </row>
    <row r="303" spans="1:19" ht="41.25" customHeight="1">
      <c r="A303" s="104"/>
      <c r="B303" s="104"/>
      <c r="C303" s="186"/>
      <c r="D303" s="104"/>
      <c r="E303" s="187"/>
      <c r="F303" s="187"/>
      <c r="G303" s="187"/>
      <c r="H303" s="187"/>
      <c r="I303" s="187"/>
      <c r="J303" s="187"/>
      <c r="K303" s="187"/>
      <c r="S303" s="187"/>
    </row>
    <row r="304" spans="1:19" ht="41.25" customHeight="1">
      <c r="A304" s="104"/>
      <c r="B304" s="104"/>
      <c r="C304" s="186"/>
      <c r="D304" s="104"/>
      <c r="E304" s="187"/>
      <c r="F304" s="187"/>
      <c r="G304" s="187"/>
      <c r="H304" s="187"/>
      <c r="I304" s="187"/>
      <c r="J304" s="187"/>
      <c r="K304" s="187"/>
      <c r="S304" s="187"/>
    </row>
    <row r="305" spans="1:19" ht="41.25" customHeight="1">
      <c r="A305" s="104"/>
      <c r="B305" s="104"/>
      <c r="C305" s="186"/>
      <c r="D305" s="104"/>
      <c r="E305" s="187"/>
      <c r="F305" s="187"/>
      <c r="G305" s="187"/>
      <c r="H305" s="187"/>
      <c r="I305" s="187"/>
      <c r="J305" s="187"/>
      <c r="K305" s="187"/>
      <c r="S305" s="187"/>
    </row>
    <row r="306" spans="1:19" ht="41.25" customHeight="1">
      <c r="A306" s="104"/>
      <c r="B306" s="104"/>
      <c r="C306" s="186"/>
      <c r="D306" s="104"/>
      <c r="E306" s="187"/>
      <c r="F306" s="187"/>
      <c r="G306" s="187"/>
      <c r="H306" s="187"/>
      <c r="I306" s="187"/>
      <c r="J306" s="187"/>
      <c r="K306" s="187"/>
      <c r="S306" s="187"/>
    </row>
    <row r="307" spans="1:19" ht="41.25" customHeight="1">
      <c r="A307" s="104"/>
      <c r="B307" s="104"/>
      <c r="C307" s="186"/>
      <c r="D307" s="104"/>
      <c r="E307" s="187"/>
      <c r="F307" s="187"/>
      <c r="G307" s="187"/>
      <c r="H307" s="187"/>
      <c r="I307" s="187"/>
      <c r="J307" s="187"/>
      <c r="K307" s="187"/>
      <c r="S307" s="187"/>
    </row>
    <row r="308" spans="1:19" ht="41.25" customHeight="1">
      <c r="A308" s="104"/>
      <c r="B308" s="104"/>
      <c r="C308" s="186"/>
      <c r="D308" s="104"/>
      <c r="E308" s="187"/>
      <c r="F308" s="187"/>
      <c r="G308" s="187"/>
      <c r="H308" s="187"/>
      <c r="I308" s="187"/>
      <c r="J308" s="187"/>
      <c r="K308" s="187"/>
      <c r="S308" s="187"/>
    </row>
    <row r="309" spans="1:19" ht="41.25" customHeight="1">
      <c r="A309" s="104"/>
      <c r="B309" s="104"/>
      <c r="C309" s="186"/>
      <c r="D309" s="104"/>
      <c r="E309" s="187"/>
      <c r="F309" s="187"/>
      <c r="G309" s="187"/>
      <c r="H309" s="187"/>
      <c r="I309" s="187"/>
      <c r="J309" s="187"/>
      <c r="K309" s="187"/>
      <c r="S309" s="187"/>
    </row>
    <row r="310" spans="1:19" ht="41.25" customHeight="1">
      <c r="A310" s="104"/>
      <c r="B310" s="104"/>
      <c r="C310" s="186"/>
      <c r="D310" s="104"/>
      <c r="E310" s="187"/>
      <c r="F310" s="187"/>
      <c r="G310" s="187"/>
      <c r="H310" s="187"/>
      <c r="I310" s="187"/>
      <c r="J310" s="187"/>
      <c r="K310" s="187"/>
      <c r="S310" s="187"/>
    </row>
    <row r="311" spans="1:19" ht="41.25" customHeight="1">
      <c r="A311" s="104"/>
      <c r="B311" s="104"/>
      <c r="C311" s="186"/>
      <c r="D311" s="104"/>
      <c r="E311" s="187"/>
      <c r="F311" s="187"/>
      <c r="G311" s="187"/>
      <c r="H311" s="187"/>
      <c r="I311" s="187"/>
      <c r="J311" s="187"/>
      <c r="K311" s="187"/>
      <c r="S311" s="187"/>
    </row>
    <row r="312" spans="1:19" ht="41.25" customHeight="1">
      <c r="A312" s="104"/>
      <c r="B312" s="104"/>
      <c r="C312" s="186"/>
      <c r="D312" s="104"/>
      <c r="E312" s="187"/>
      <c r="F312" s="187"/>
      <c r="G312" s="187"/>
      <c r="H312" s="187"/>
      <c r="I312" s="187"/>
      <c r="J312" s="187"/>
      <c r="K312" s="187"/>
      <c r="S312" s="187"/>
    </row>
    <row r="313" spans="1:19" ht="41.25" customHeight="1">
      <c r="A313" s="104"/>
      <c r="B313" s="104"/>
      <c r="C313" s="186"/>
      <c r="D313" s="104"/>
      <c r="E313" s="187"/>
      <c r="F313" s="187"/>
      <c r="G313" s="187"/>
      <c r="H313" s="187"/>
      <c r="I313" s="187"/>
      <c r="J313" s="187"/>
      <c r="K313" s="187"/>
      <c r="S313" s="187"/>
    </row>
    <row r="314" spans="1:19" ht="41.25" customHeight="1">
      <c r="A314" s="104"/>
      <c r="B314" s="104"/>
      <c r="C314" s="186"/>
      <c r="D314" s="104"/>
      <c r="E314" s="187"/>
      <c r="F314" s="187"/>
      <c r="G314" s="187"/>
      <c r="H314" s="187"/>
      <c r="I314" s="187"/>
      <c r="J314" s="187"/>
      <c r="K314" s="187"/>
      <c r="S314" s="187"/>
    </row>
    <row r="315" spans="1:19" ht="41.25" customHeight="1">
      <c r="A315" s="104"/>
      <c r="B315" s="104"/>
      <c r="C315" s="186"/>
      <c r="D315" s="104"/>
      <c r="E315" s="187"/>
      <c r="F315" s="187"/>
      <c r="G315" s="187"/>
      <c r="H315" s="187"/>
      <c r="I315" s="187"/>
      <c r="J315" s="187"/>
      <c r="K315" s="187"/>
      <c r="S315" s="187"/>
    </row>
    <row r="316" spans="1:19" ht="41.25" customHeight="1">
      <c r="A316" s="104"/>
      <c r="B316" s="104"/>
      <c r="C316" s="186"/>
      <c r="D316" s="104"/>
      <c r="E316" s="187"/>
      <c r="F316" s="187"/>
      <c r="G316" s="187"/>
      <c r="H316" s="187"/>
      <c r="I316" s="187"/>
      <c r="J316" s="187"/>
      <c r="K316" s="187"/>
      <c r="S316" s="187"/>
    </row>
    <row r="317" spans="1:19" ht="41.25" customHeight="1">
      <c r="A317" s="104"/>
      <c r="B317" s="104"/>
      <c r="C317" s="186"/>
      <c r="D317" s="104"/>
      <c r="E317" s="187"/>
      <c r="F317" s="187"/>
      <c r="G317" s="187"/>
      <c r="H317" s="187"/>
      <c r="I317" s="187"/>
      <c r="J317" s="187"/>
      <c r="K317" s="187"/>
      <c r="S317" s="187"/>
    </row>
    <row r="318" spans="1:19" ht="41.25" customHeight="1">
      <c r="A318" s="104"/>
      <c r="B318" s="104"/>
      <c r="C318" s="186"/>
      <c r="D318" s="104"/>
      <c r="E318" s="187"/>
      <c r="F318" s="187"/>
      <c r="G318" s="187"/>
      <c r="H318" s="187"/>
      <c r="I318" s="187"/>
      <c r="J318" s="187"/>
      <c r="K318" s="187"/>
      <c r="S318" s="187"/>
    </row>
    <row r="319" spans="1:19" ht="41.25" customHeight="1">
      <c r="A319" s="104"/>
      <c r="B319" s="104"/>
      <c r="C319" s="186"/>
      <c r="D319" s="104"/>
      <c r="E319" s="187"/>
      <c r="F319" s="187"/>
      <c r="G319" s="187"/>
      <c r="H319" s="187"/>
      <c r="I319" s="187"/>
      <c r="J319" s="187"/>
      <c r="K319" s="187"/>
      <c r="S319" s="187"/>
    </row>
    <row r="320" spans="1:19" ht="41.25" customHeight="1">
      <c r="A320" s="104"/>
      <c r="B320" s="104"/>
      <c r="C320" s="186"/>
      <c r="D320" s="104"/>
      <c r="E320" s="187"/>
      <c r="F320" s="187"/>
      <c r="G320" s="187"/>
      <c r="H320" s="187"/>
      <c r="I320" s="187"/>
      <c r="J320" s="187"/>
      <c r="K320" s="187"/>
      <c r="S320" s="187"/>
    </row>
    <row r="321" spans="1:19" ht="41.25" customHeight="1">
      <c r="A321" s="104"/>
      <c r="B321" s="104"/>
      <c r="C321" s="186"/>
      <c r="D321" s="104"/>
      <c r="E321" s="187"/>
      <c r="F321" s="187"/>
      <c r="G321" s="187"/>
      <c r="H321" s="187"/>
      <c r="I321" s="187"/>
      <c r="J321" s="187"/>
      <c r="K321" s="187"/>
      <c r="S321" s="187"/>
    </row>
    <row r="322" spans="1:19" ht="41.25" customHeight="1">
      <c r="A322" s="104"/>
      <c r="B322" s="104"/>
      <c r="C322" s="186"/>
      <c r="D322" s="104"/>
      <c r="E322" s="187"/>
      <c r="F322" s="187"/>
      <c r="G322" s="187"/>
      <c r="H322" s="187"/>
      <c r="I322" s="187"/>
      <c r="J322" s="187"/>
      <c r="K322" s="187"/>
      <c r="S322" s="187"/>
    </row>
    <row r="323" spans="1:19" ht="41.25" customHeight="1">
      <c r="A323" s="104"/>
      <c r="B323" s="104"/>
      <c r="C323" s="186"/>
      <c r="D323" s="104"/>
      <c r="E323" s="187"/>
      <c r="F323" s="187"/>
      <c r="G323" s="187"/>
      <c r="H323" s="187"/>
      <c r="I323" s="187"/>
      <c r="J323" s="187"/>
      <c r="K323" s="187"/>
      <c r="S323" s="187"/>
    </row>
    <row r="324" spans="1:19" ht="41.25" customHeight="1">
      <c r="A324" s="104"/>
      <c r="B324" s="104"/>
      <c r="C324" s="186"/>
      <c r="D324" s="104"/>
      <c r="E324" s="187"/>
      <c r="F324" s="187"/>
      <c r="G324" s="187"/>
      <c r="H324" s="187"/>
      <c r="I324" s="187"/>
      <c r="J324" s="187"/>
      <c r="K324" s="187"/>
      <c r="S324" s="187"/>
    </row>
    <row r="325" spans="1:19" ht="41.25" customHeight="1">
      <c r="A325" s="104"/>
      <c r="B325" s="104"/>
      <c r="C325" s="186"/>
      <c r="D325" s="104"/>
      <c r="E325" s="187"/>
      <c r="F325" s="187"/>
      <c r="G325" s="187"/>
      <c r="H325" s="187"/>
      <c r="I325" s="187"/>
      <c r="J325" s="187"/>
      <c r="K325" s="187"/>
      <c r="S325" s="187"/>
    </row>
    <row r="326" spans="1:19" ht="41.25" customHeight="1">
      <c r="A326" s="104"/>
      <c r="B326" s="104"/>
      <c r="C326" s="186"/>
      <c r="D326" s="104"/>
      <c r="E326" s="187"/>
      <c r="F326" s="187"/>
      <c r="G326" s="187"/>
      <c r="H326" s="187"/>
      <c r="I326" s="187"/>
      <c r="J326" s="187"/>
      <c r="K326" s="187"/>
      <c r="S326" s="187"/>
    </row>
    <row r="327" spans="1:19" ht="41.25" customHeight="1">
      <c r="A327" s="104"/>
      <c r="B327" s="104"/>
      <c r="C327" s="186"/>
      <c r="D327" s="104"/>
      <c r="E327" s="187"/>
      <c r="F327" s="187"/>
      <c r="G327" s="187"/>
      <c r="H327" s="187"/>
      <c r="I327" s="187"/>
      <c r="J327" s="187"/>
      <c r="K327" s="187"/>
      <c r="S327" s="187"/>
    </row>
    <row r="328" spans="1:19" ht="41.25" customHeight="1">
      <c r="A328" s="104"/>
      <c r="B328" s="104"/>
      <c r="C328" s="186"/>
      <c r="D328" s="104"/>
      <c r="E328" s="187"/>
      <c r="F328" s="187"/>
      <c r="G328" s="187"/>
      <c r="H328" s="187"/>
      <c r="I328" s="187"/>
      <c r="J328" s="187"/>
      <c r="K328" s="187"/>
      <c r="S328" s="187"/>
    </row>
    <row r="329" spans="1:19" ht="41.25" customHeight="1">
      <c r="A329" s="104"/>
      <c r="B329" s="104"/>
      <c r="C329" s="186"/>
      <c r="D329" s="104"/>
      <c r="E329" s="187"/>
      <c r="F329" s="187"/>
      <c r="G329" s="187"/>
      <c r="H329" s="187"/>
      <c r="I329" s="187"/>
      <c r="J329" s="187"/>
      <c r="K329" s="187"/>
      <c r="S329" s="187"/>
    </row>
    <row r="330" spans="1:19" ht="41.25" customHeight="1">
      <c r="A330" s="104"/>
      <c r="B330" s="104"/>
      <c r="C330" s="186"/>
      <c r="D330" s="104"/>
      <c r="E330" s="187"/>
      <c r="F330" s="187"/>
      <c r="G330" s="187"/>
      <c r="H330" s="187"/>
      <c r="I330" s="187"/>
      <c r="J330" s="187"/>
      <c r="K330" s="187"/>
      <c r="S330" s="187"/>
    </row>
    <row r="331" spans="1:19" ht="41.25" customHeight="1">
      <c r="A331" s="104"/>
      <c r="B331" s="104"/>
      <c r="C331" s="186"/>
      <c r="D331" s="104"/>
      <c r="E331" s="187"/>
      <c r="F331" s="187"/>
      <c r="G331" s="187"/>
      <c r="H331" s="187"/>
      <c r="I331" s="187"/>
      <c r="J331" s="187"/>
      <c r="K331" s="187"/>
      <c r="S331" s="187"/>
    </row>
    <row r="332" spans="1:19" ht="41.25" customHeight="1">
      <c r="A332" s="104"/>
      <c r="B332" s="104"/>
      <c r="C332" s="186"/>
      <c r="D332" s="104"/>
      <c r="E332" s="187"/>
      <c r="F332" s="187"/>
      <c r="G332" s="187"/>
      <c r="H332" s="187"/>
      <c r="I332" s="187"/>
      <c r="J332" s="187"/>
      <c r="K332" s="187"/>
      <c r="S332" s="187"/>
    </row>
    <row r="333" spans="1:19" ht="41.25" customHeight="1">
      <c r="A333" s="104"/>
      <c r="B333" s="104"/>
      <c r="C333" s="186"/>
      <c r="D333" s="104"/>
      <c r="E333" s="187"/>
      <c r="F333" s="187"/>
      <c r="G333" s="187"/>
      <c r="H333" s="187"/>
      <c r="I333" s="187"/>
      <c r="J333" s="187"/>
      <c r="K333" s="187"/>
      <c r="S333" s="187"/>
    </row>
    <row r="334" spans="1:19" ht="41.25" customHeight="1">
      <c r="A334" s="104"/>
      <c r="B334" s="104"/>
      <c r="C334" s="186"/>
      <c r="D334" s="104"/>
      <c r="E334" s="187"/>
      <c r="F334" s="187"/>
      <c r="G334" s="187"/>
      <c r="H334" s="187"/>
      <c r="I334" s="187"/>
      <c r="J334" s="187"/>
      <c r="K334" s="187"/>
      <c r="S334" s="187"/>
    </row>
    <row r="335" spans="1:19" ht="41.25" customHeight="1">
      <c r="A335" s="104"/>
      <c r="B335" s="104"/>
      <c r="C335" s="186"/>
      <c r="D335" s="104"/>
      <c r="E335" s="187"/>
      <c r="F335" s="187"/>
      <c r="G335" s="187"/>
      <c r="H335" s="187"/>
      <c r="I335" s="187"/>
      <c r="J335" s="187"/>
      <c r="K335" s="187"/>
      <c r="S335" s="187"/>
    </row>
    <row r="336" spans="1:19" ht="41.25" customHeight="1">
      <c r="A336" s="104"/>
      <c r="B336" s="104"/>
      <c r="C336" s="186"/>
      <c r="D336" s="104"/>
      <c r="E336" s="187"/>
      <c r="F336" s="187"/>
      <c r="G336" s="187"/>
      <c r="H336" s="187"/>
      <c r="I336" s="187"/>
      <c r="J336" s="187"/>
      <c r="K336" s="187"/>
      <c r="S336" s="187"/>
    </row>
    <row r="337" spans="1:19" ht="41.25" customHeight="1">
      <c r="A337" s="104"/>
      <c r="B337" s="104"/>
      <c r="C337" s="186"/>
      <c r="D337" s="104"/>
      <c r="E337" s="187"/>
      <c r="F337" s="187"/>
      <c r="G337" s="187"/>
      <c r="H337" s="187"/>
      <c r="I337" s="187"/>
      <c r="J337" s="187"/>
      <c r="K337" s="187"/>
      <c r="S337" s="187"/>
    </row>
    <row r="338" spans="1:19" ht="41.25" customHeight="1">
      <c r="A338" s="104"/>
      <c r="B338" s="104"/>
      <c r="C338" s="186"/>
      <c r="D338" s="104"/>
      <c r="E338" s="187"/>
      <c r="F338" s="187"/>
      <c r="G338" s="187"/>
      <c r="H338" s="187"/>
      <c r="I338" s="187"/>
      <c r="J338" s="187"/>
      <c r="K338" s="187"/>
      <c r="S338" s="187"/>
    </row>
    <row r="339" spans="1:19" ht="41.25" customHeight="1">
      <c r="A339" s="104"/>
      <c r="B339" s="104"/>
      <c r="C339" s="186"/>
      <c r="D339" s="104"/>
      <c r="E339" s="187"/>
      <c r="F339" s="187"/>
      <c r="G339" s="187"/>
      <c r="H339" s="187"/>
      <c r="I339" s="187"/>
      <c r="J339" s="187"/>
      <c r="K339" s="187"/>
      <c r="S339" s="187"/>
    </row>
    <row r="340" spans="1:19" ht="41.25" customHeight="1">
      <c r="A340" s="104"/>
      <c r="B340" s="104"/>
      <c r="C340" s="186"/>
      <c r="D340" s="104"/>
      <c r="E340" s="187"/>
      <c r="F340" s="187"/>
      <c r="G340" s="187"/>
      <c r="H340" s="187"/>
      <c r="I340" s="187"/>
      <c r="J340" s="187"/>
      <c r="K340" s="187"/>
      <c r="S340" s="187"/>
    </row>
    <row r="341" spans="1:19" ht="41.25" customHeight="1">
      <c r="A341" s="104"/>
      <c r="B341" s="104"/>
      <c r="C341" s="186"/>
      <c r="D341" s="104"/>
      <c r="E341" s="187"/>
      <c r="F341" s="187"/>
      <c r="G341" s="187"/>
      <c r="H341" s="187"/>
      <c r="I341" s="187"/>
      <c r="J341" s="187"/>
      <c r="K341" s="187"/>
      <c r="S341" s="187"/>
    </row>
    <row r="342" spans="1:19" ht="41.25" customHeight="1">
      <c r="A342" s="104"/>
      <c r="B342" s="104"/>
      <c r="C342" s="186"/>
      <c r="D342" s="104"/>
      <c r="E342" s="187"/>
      <c r="F342" s="187"/>
      <c r="G342" s="187"/>
      <c r="H342" s="187"/>
      <c r="I342" s="187"/>
      <c r="J342" s="187"/>
      <c r="K342" s="187"/>
      <c r="S342" s="187"/>
    </row>
    <row r="343" spans="1:19" ht="41.25" customHeight="1">
      <c r="A343" s="104"/>
      <c r="B343" s="104"/>
      <c r="C343" s="186"/>
      <c r="D343" s="104"/>
      <c r="E343" s="187"/>
      <c r="F343" s="187"/>
      <c r="G343" s="187"/>
      <c r="H343" s="187"/>
      <c r="I343" s="187"/>
      <c r="J343" s="187"/>
      <c r="K343" s="187"/>
      <c r="S343" s="187"/>
    </row>
    <row r="344" spans="1:19" ht="41.25" customHeight="1">
      <c r="A344" s="104"/>
      <c r="B344" s="104"/>
      <c r="C344" s="186"/>
      <c r="D344" s="104"/>
      <c r="E344" s="187"/>
      <c r="F344" s="187"/>
      <c r="G344" s="187"/>
      <c r="H344" s="187"/>
      <c r="I344" s="187"/>
      <c r="J344" s="187"/>
      <c r="K344" s="187"/>
      <c r="S344" s="187"/>
    </row>
    <row r="345" spans="1:19" ht="41.25" customHeight="1">
      <c r="A345" s="104"/>
      <c r="B345" s="104"/>
      <c r="C345" s="186"/>
      <c r="D345" s="104"/>
      <c r="E345" s="187"/>
      <c r="F345" s="187"/>
      <c r="G345" s="187"/>
      <c r="H345" s="187"/>
      <c r="I345" s="187"/>
      <c r="J345" s="187"/>
      <c r="K345" s="187"/>
      <c r="S345" s="187"/>
    </row>
    <row r="346" spans="1:19" ht="41.25" customHeight="1">
      <c r="A346" s="104"/>
      <c r="B346" s="104"/>
      <c r="C346" s="186"/>
      <c r="D346" s="104"/>
      <c r="E346" s="187"/>
      <c r="F346" s="187"/>
      <c r="G346" s="187"/>
      <c r="H346" s="187"/>
      <c r="I346" s="187"/>
      <c r="J346" s="187"/>
      <c r="K346" s="187"/>
      <c r="S346" s="187"/>
    </row>
    <row r="347" spans="1:19" ht="41.25" customHeight="1">
      <c r="A347" s="104"/>
      <c r="B347" s="104"/>
      <c r="C347" s="186"/>
      <c r="D347" s="104"/>
      <c r="E347" s="187"/>
      <c r="F347" s="187"/>
      <c r="G347" s="187"/>
      <c r="H347" s="187"/>
      <c r="I347" s="187"/>
      <c r="J347" s="187"/>
      <c r="K347" s="187"/>
      <c r="S347" s="187"/>
    </row>
    <row r="348" spans="1:19" ht="41.25" customHeight="1">
      <c r="A348" s="104"/>
      <c r="B348" s="104"/>
      <c r="C348" s="186"/>
      <c r="D348" s="104"/>
      <c r="E348" s="187"/>
      <c r="F348" s="187"/>
      <c r="G348" s="187"/>
      <c r="H348" s="187"/>
      <c r="I348" s="187"/>
      <c r="J348" s="187"/>
      <c r="K348" s="187"/>
      <c r="S348" s="187"/>
    </row>
    <row r="349" spans="1:19" ht="41.25" customHeight="1">
      <c r="A349" s="104"/>
      <c r="B349" s="104"/>
      <c r="C349" s="186"/>
      <c r="D349" s="104"/>
      <c r="E349" s="187"/>
      <c r="F349" s="187"/>
      <c r="G349" s="187"/>
      <c r="H349" s="187"/>
      <c r="I349" s="187"/>
      <c r="J349" s="187"/>
      <c r="K349" s="187"/>
      <c r="S349" s="187"/>
    </row>
    <row r="350" spans="1:19" ht="41.25" customHeight="1">
      <c r="A350" s="104"/>
      <c r="B350" s="104"/>
      <c r="C350" s="186"/>
      <c r="D350" s="104"/>
      <c r="E350" s="187"/>
      <c r="F350" s="187"/>
      <c r="G350" s="187"/>
      <c r="H350" s="187"/>
      <c r="I350" s="187"/>
      <c r="J350" s="187"/>
      <c r="K350" s="187"/>
      <c r="S350" s="187"/>
    </row>
    <row r="351" spans="1:19" ht="41.25" customHeight="1">
      <c r="A351" s="104"/>
      <c r="B351" s="104"/>
      <c r="C351" s="186"/>
      <c r="D351" s="104"/>
      <c r="E351" s="187"/>
      <c r="F351" s="187"/>
      <c r="G351" s="187"/>
      <c r="H351" s="187"/>
      <c r="I351" s="187"/>
      <c r="J351" s="187"/>
      <c r="K351" s="187"/>
      <c r="S351" s="187"/>
    </row>
    <row r="352" spans="1:19" ht="41.25" customHeight="1">
      <c r="A352" s="104"/>
      <c r="B352" s="104"/>
      <c r="C352" s="186"/>
      <c r="D352" s="104"/>
      <c r="E352" s="187"/>
      <c r="F352" s="187"/>
      <c r="G352" s="187"/>
      <c r="H352" s="187"/>
      <c r="I352" s="187"/>
      <c r="J352" s="187"/>
      <c r="K352" s="187"/>
      <c r="S352" s="187"/>
    </row>
    <row r="353" spans="1:19" ht="41.25" customHeight="1">
      <c r="A353" s="104"/>
      <c r="B353" s="104"/>
      <c r="C353" s="186"/>
      <c r="D353" s="104"/>
      <c r="E353" s="187"/>
      <c r="F353" s="187"/>
      <c r="G353" s="187"/>
      <c r="H353" s="187"/>
      <c r="I353" s="187"/>
      <c r="J353" s="187"/>
      <c r="K353" s="187"/>
      <c r="S353" s="187"/>
    </row>
    <row r="354" spans="1:19" ht="41.25" customHeight="1">
      <c r="A354" s="104"/>
      <c r="B354" s="104"/>
      <c r="C354" s="186"/>
      <c r="D354" s="104"/>
      <c r="E354" s="187"/>
      <c r="F354" s="187"/>
      <c r="G354" s="187"/>
      <c r="H354" s="187"/>
      <c r="I354" s="187"/>
      <c r="J354" s="187"/>
      <c r="K354" s="187"/>
      <c r="S354" s="187"/>
    </row>
    <row r="355" spans="1:19" ht="41.25" customHeight="1">
      <c r="A355" s="104"/>
      <c r="B355" s="104"/>
      <c r="C355" s="186"/>
      <c r="D355" s="104"/>
      <c r="E355" s="187"/>
      <c r="F355" s="187"/>
      <c r="G355" s="187"/>
      <c r="H355" s="187"/>
      <c r="I355" s="187"/>
      <c r="J355" s="187"/>
      <c r="K355" s="187"/>
      <c r="S355" s="187"/>
    </row>
    <row r="356" spans="1:19" ht="41.25" customHeight="1">
      <c r="A356" s="104"/>
      <c r="B356" s="104"/>
      <c r="C356" s="186"/>
      <c r="D356" s="104"/>
      <c r="E356" s="187"/>
      <c r="F356" s="187"/>
      <c r="G356" s="187"/>
      <c r="H356" s="187"/>
      <c r="I356" s="187"/>
      <c r="J356" s="187"/>
      <c r="K356" s="187"/>
      <c r="S356" s="187"/>
    </row>
    <row r="357" spans="1:19" ht="41.25" customHeight="1">
      <c r="A357" s="104"/>
      <c r="B357" s="104"/>
      <c r="C357" s="186"/>
      <c r="D357" s="104"/>
      <c r="E357" s="187"/>
      <c r="F357" s="187"/>
      <c r="G357" s="187"/>
      <c r="H357" s="187"/>
      <c r="I357" s="187"/>
      <c r="J357" s="187"/>
      <c r="K357" s="187"/>
      <c r="S357" s="187"/>
    </row>
    <row r="358" spans="1:19" ht="41.25" customHeight="1">
      <c r="A358" s="104"/>
      <c r="B358" s="104"/>
      <c r="C358" s="186"/>
      <c r="D358" s="104"/>
      <c r="E358" s="187"/>
      <c r="F358" s="187"/>
      <c r="G358" s="187"/>
      <c r="H358" s="187"/>
      <c r="I358" s="187"/>
      <c r="J358" s="187"/>
      <c r="K358" s="187"/>
      <c r="S358" s="187"/>
    </row>
    <row r="359" spans="1:19" ht="41.25" customHeight="1">
      <c r="A359" s="104"/>
      <c r="B359" s="104"/>
      <c r="C359" s="186"/>
      <c r="D359" s="104"/>
      <c r="E359" s="187"/>
      <c r="F359" s="187"/>
      <c r="G359" s="187"/>
      <c r="H359" s="187"/>
      <c r="I359" s="187"/>
      <c r="J359" s="187"/>
      <c r="K359" s="187"/>
      <c r="S359" s="187"/>
    </row>
    <row r="360" spans="1:19" ht="41.25" customHeight="1">
      <c r="A360" s="104"/>
      <c r="B360" s="104"/>
      <c r="C360" s="186"/>
      <c r="D360" s="104"/>
      <c r="E360" s="187"/>
      <c r="F360" s="187"/>
      <c r="G360" s="187"/>
      <c r="H360" s="187"/>
      <c r="I360" s="187"/>
      <c r="J360" s="187"/>
      <c r="K360" s="187"/>
      <c r="S360" s="187"/>
    </row>
    <row r="361" spans="1:19" ht="41.25" customHeight="1">
      <c r="A361" s="104"/>
      <c r="B361" s="104"/>
      <c r="C361" s="186"/>
      <c r="D361" s="104"/>
      <c r="E361" s="187"/>
      <c r="F361" s="187"/>
      <c r="G361" s="187"/>
      <c r="H361" s="187"/>
      <c r="I361" s="187"/>
      <c r="J361" s="187"/>
      <c r="K361" s="187"/>
      <c r="S361" s="187"/>
    </row>
    <row r="362" spans="1:19" ht="41.25" customHeight="1">
      <c r="A362" s="104"/>
      <c r="B362" s="104"/>
      <c r="C362" s="186"/>
      <c r="D362" s="104"/>
      <c r="E362" s="187"/>
      <c r="F362" s="187"/>
      <c r="G362" s="187"/>
      <c r="H362" s="187"/>
      <c r="I362" s="187"/>
      <c r="J362" s="187"/>
      <c r="K362" s="187"/>
      <c r="S362" s="187"/>
    </row>
    <row r="363" spans="1:19" ht="41.25" customHeight="1">
      <c r="A363" s="104"/>
      <c r="B363" s="104"/>
      <c r="C363" s="186"/>
      <c r="D363" s="104"/>
      <c r="E363" s="187"/>
      <c r="F363" s="187"/>
      <c r="G363" s="187"/>
      <c r="H363" s="187"/>
      <c r="I363" s="187"/>
      <c r="J363" s="187"/>
      <c r="K363" s="187"/>
      <c r="S363" s="187"/>
    </row>
    <row r="364" spans="1:19" ht="41.25" customHeight="1">
      <c r="A364" s="104"/>
      <c r="B364" s="104"/>
      <c r="C364" s="186"/>
      <c r="D364" s="104"/>
      <c r="E364" s="187"/>
      <c r="F364" s="187"/>
      <c r="G364" s="187"/>
      <c r="H364" s="187"/>
      <c r="I364" s="187"/>
      <c r="J364" s="187"/>
      <c r="K364" s="187"/>
      <c r="S364" s="187"/>
    </row>
    <row r="365" spans="1:19" ht="41.25" customHeight="1">
      <c r="A365" s="104"/>
      <c r="B365" s="104"/>
      <c r="C365" s="186"/>
      <c r="D365" s="104"/>
      <c r="E365" s="187"/>
      <c r="F365" s="187"/>
      <c r="G365" s="187"/>
      <c r="H365" s="187"/>
      <c r="I365" s="187"/>
      <c r="J365" s="187"/>
      <c r="K365" s="187"/>
      <c r="S365" s="187"/>
    </row>
    <row r="366" spans="1:19" ht="41.25" customHeight="1">
      <c r="A366" s="104"/>
      <c r="B366" s="104"/>
      <c r="C366" s="186"/>
      <c r="D366" s="104"/>
      <c r="E366" s="187"/>
      <c r="F366" s="187"/>
      <c r="G366" s="187"/>
      <c r="H366" s="187"/>
      <c r="I366" s="187"/>
      <c r="J366" s="187"/>
      <c r="K366" s="187"/>
      <c r="S366" s="187"/>
    </row>
    <row r="367" spans="1:19" ht="41.25" customHeight="1">
      <c r="A367" s="104"/>
      <c r="B367" s="104"/>
      <c r="C367" s="186"/>
      <c r="D367" s="104"/>
      <c r="E367" s="187"/>
      <c r="F367" s="187"/>
      <c r="G367" s="187"/>
      <c r="H367" s="187"/>
      <c r="I367" s="187"/>
      <c r="J367" s="187"/>
      <c r="K367" s="187"/>
      <c r="S367" s="187"/>
    </row>
    <row r="368" spans="1:19" ht="41.25" customHeight="1">
      <c r="A368" s="104"/>
      <c r="B368" s="104"/>
      <c r="C368" s="186"/>
      <c r="D368" s="104"/>
      <c r="E368" s="187"/>
      <c r="F368" s="187"/>
      <c r="G368" s="187"/>
      <c r="H368" s="187"/>
      <c r="I368" s="187"/>
      <c r="J368" s="187"/>
      <c r="K368" s="187"/>
      <c r="S368" s="187"/>
    </row>
    <row r="369" spans="1:19" ht="41.25" customHeight="1">
      <c r="A369" s="104"/>
      <c r="B369" s="104"/>
      <c r="C369" s="186"/>
      <c r="D369" s="104"/>
      <c r="E369" s="187"/>
      <c r="F369" s="187"/>
      <c r="G369" s="187"/>
      <c r="H369" s="187"/>
      <c r="I369" s="187"/>
      <c r="J369" s="187"/>
      <c r="K369" s="187"/>
      <c r="S369" s="187"/>
    </row>
    <row r="370" spans="1:19" ht="41.25" customHeight="1">
      <c r="A370" s="104"/>
      <c r="B370" s="104"/>
      <c r="C370" s="186"/>
      <c r="D370" s="104"/>
      <c r="E370" s="187"/>
      <c r="F370" s="187"/>
      <c r="G370" s="187"/>
      <c r="H370" s="187"/>
      <c r="I370" s="187"/>
      <c r="J370" s="187"/>
      <c r="K370" s="187"/>
      <c r="S370" s="187"/>
    </row>
    <row r="371" spans="1:19" ht="41.25" customHeight="1">
      <c r="A371" s="104"/>
      <c r="B371" s="104"/>
      <c r="C371" s="186"/>
      <c r="D371" s="104"/>
      <c r="E371" s="187"/>
      <c r="F371" s="187"/>
      <c r="G371" s="187"/>
      <c r="H371" s="187"/>
      <c r="I371" s="187"/>
      <c r="J371" s="187"/>
      <c r="K371" s="187"/>
      <c r="S371" s="187"/>
    </row>
    <row r="372" spans="1:19" ht="41.25" customHeight="1">
      <c r="A372" s="104"/>
      <c r="B372" s="104"/>
      <c r="C372" s="186"/>
      <c r="D372" s="104"/>
      <c r="E372" s="187"/>
      <c r="F372" s="187"/>
      <c r="G372" s="187"/>
      <c r="H372" s="187"/>
      <c r="I372" s="187"/>
      <c r="J372" s="187"/>
      <c r="K372" s="187"/>
      <c r="S372" s="187"/>
    </row>
    <row r="373" spans="1:19" ht="41.25" customHeight="1">
      <c r="A373" s="104"/>
      <c r="B373" s="104"/>
      <c r="C373" s="186"/>
      <c r="D373" s="104"/>
      <c r="E373" s="187"/>
      <c r="F373" s="187"/>
      <c r="G373" s="187"/>
      <c r="H373" s="187"/>
      <c r="I373" s="187"/>
      <c r="J373" s="187"/>
      <c r="K373" s="187"/>
      <c r="S373" s="187"/>
    </row>
    <row r="374" spans="1:19" ht="41.25" customHeight="1">
      <c r="A374" s="104"/>
      <c r="B374" s="104"/>
      <c r="C374" s="186"/>
      <c r="D374" s="104"/>
      <c r="E374" s="187"/>
      <c r="F374" s="187"/>
      <c r="G374" s="187"/>
      <c r="H374" s="187"/>
      <c r="I374" s="187"/>
      <c r="J374" s="187"/>
      <c r="K374" s="187"/>
      <c r="S374" s="187"/>
    </row>
    <row r="375" spans="1:19" ht="41.25" customHeight="1">
      <c r="A375" s="104"/>
      <c r="B375" s="104"/>
      <c r="C375" s="186"/>
      <c r="D375" s="104"/>
      <c r="E375" s="187"/>
      <c r="F375" s="187"/>
      <c r="G375" s="187"/>
      <c r="H375" s="187"/>
      <c r="I375" s="187"/>
      <c r="J375" s="187"/>
      <c r="K375" s="187"/>
      <c r="S375" s="187"/>
    </row>
    <row r="376" spans="1:19" ht="41.25" customHeight="1">
      <c r="A376" s="104"/>
      <c r="B376" s="104"/>
      <c r="C376" s="186"/>
      <c r="D376" s="104"/>
      <c r="E376" s="187"/>
      <c r="F376" s="187"/>
      <c r="G376" s="187"/>
      <c r="H376" s="187"/>
      <c r="I376" s="187"/>
      <c r="J376" s="187"/>
      <c r="K376" s="187"/>
      <c r="S376" s="187"/>
    </row>
    <row r="377" spans="1:19" ht="41.25" customHeight="1">
      <c r="A377" s="104"/>
      <c r="B377" s="104"/>
      <c r="C377" s="186"/>
      <c r="D377" s="104"/>
      <c r="E377" s="187"/>
      <c r="F377" s="187"/>
      <c r="G377" s="187"/>
      <c r="H377" s="187"/>
      <c r="I377" s="187"/>
      <c r="J377" s="187"/>
      <c r="K377" s="187"/>
      <c r="S377" s="187"/>
    </row>
    <row r="378" spans="1:19" ht="41.25" customHeight="1">
      <c r="A378" s="104"/>
      <c r="B378" s="104"/>
      <c r="C378" s="186"/>
      <c r="D378" s="104"/>
      <c r="E378" s="187"/>
      <c r="F378" s="187"/>
      <c r="G378" s="187"/>
      <c r="H378" s="187"/>
      <c r="I378" s="187"/>
      <c r="J378" s="187"/>
      <c r="K378" s="187"/>
      <c r="S378" s="187"/>
    </row>
    <row r="379" spans="1:19" ht="41.25" customHeight="1">
      <c r="A379" s="104"/>
      <c r="B379" s="104"/>
      <c r="C379" s="186"/>
      <c r="D379" s="104"/>
      <c r="E379" s="187"/>
      <c r="F379" s="187"/>
      <c r="G379" s="187"/>
      <c r="H379" s="187"/>
      <c r="I379" s="187"/>
      <c r="J379" s="187"/>
      <c r="K379" s="187"/>
      <c r="S379" s="187"/>
    </row>
    <row r="380" spans="1:19" ht="41.25" customHeight="1">
      <c r="A380" s="104"/>
      <c r="B380" s="104"/>
      <c r="C380" s="186"/>
      <c r="D380" s="104"/>
      <c r="E380" s="187"/>
      <c r="F380" s="187"/>
      <c r="G380" s="187"/>
      <c r="H380" s="187"/>
      <c r="I380" s="187"/>
      <c r="J380" s="187"/>
      <c r="K380" s="187"/>
      <c r="S380" s="187"/>
    </row>
    <row r="381" spans="1:19" ht="41.25" customHeight="1">
      <c r="A381" s="104"/>
      <c r="B381" s="104"/>
      <c r="C381" s="186"/>
      <c r="D381" s="104"/>
      <c r="E381" s="187"/>
      <c r="F381" s="187"/>
      <c r="G381" s="187"/>
      <c r="H381" s="187"/>
      <c r="I381" s="187"/>
      <c r="J381" s="187"/>
      <c r="K381" s="187"/>
      <c r="S381" s="187"/>
    </row>
    <row r="382" spans="1:19" ht="41.25" customHeight="1">
      <c r="A382" s="104"/>
      <c r="B382" s="104"/>
      <c r="C382" s="186"/>
      <c r="D382" s="104"/>
      <c r="E382" s="187"/>
      <c r="F382" s="187"/>
      <c r="G382" s="187"/>
      <c r="H382" s="187"/>
      <c r="I382" s="187"/>
      <c r="J382" s="187"/>
      <c r="K382" s="187"/>
      <c r="S382" s="187"/>
    </row>
    <row r="383" spans="1:19" ht="41.25" customHeight="1">
      <c r="A383" s="104"/>
      <c r="B383" s="104"/>
      <c r="C383" s="186"/>
      <c r="D383" s="104"/>
      <c r="E383" s="187"/>
      <c r="F383" s="187"/>
      <c r="G383" s="187"/>
      <c r="H383" s="187"/>
      <c r="I383" s="187"/>
      <c r="J383" s="187"/>
      <c r="K383" s="187"/>
      <c r="S383" s="187"/>
    </row>
    <row r="384" spans="1:19" ht="41.25" customHeight="1">
      <c r="A384" s="104"/>
      <c r="B384" s="104"/>
      <c r="C384" s="186"/>
      <c r="D384" s="104"/>
      <c r="E384" s="187"/>
      <c r="F384" s="187"/>
      <c r="G384" s="187"/>
      <c r="H384" s="187"/>
      <c r="I384" s="187"/>
      <c r="J384" s="187"/>
      <c r="K384" s="187"/>
      <c r="S384" s="187"/>
    </row>
    <row r="385" spans="1:19" ht="41.25" customHeight="1">
      <c r="A385" s="104"/>
      <c r="B385" s="104"/>
      <c r="C385" s="186"/>
      <c r="D385" s="104"/>
      <c r="E385" s="187"/>
      <c r="F385" s="187"/>
      <c r="G385" s="187"/>
      <c r="H385" s="187"/>
      <c r="I385" s="187"/>
      <c r="J385" s="187"/>
      <c r="K385" s="187"/>
      <c r="S385" s="187"/>
    </row>
    <row r="386" spans="1:19" ht="41.25" customHeight="1">
      <c r="A386" s="104"/>
      <c r="B386" s="104"/>
      <c r="C386" s="186"/>
      <c r="D386" s="104"/>
      <c r="E386" s="187"/>
      <c r="F386" s="187"/>
      <c r="G386" s="187"/>
      <c r="H386" s="187"/>
      <c r="I386" s="187"/>
      <c r="J386" s="187"/>
      <c r="K386" s="187"/>
      <c r="S386" s="187"/>
    </row>
    <row r="387" spans="1:19" ht="41.25" customHeight="1">
      <c r="A387" s="104"/>
      <c r="B387" s="104"/>
      <c r="C387" s="186"/>
      <c r="D387" s="104"/>
      <c r="E387" s="187"/>
      <c r="F387" s="187"/>
      <c r="G387" s="187"/>
      <c r="H387" s="187"/>
      <c r="I387" s="187"/>
      <c r="J387" s="187"/>
      <c r="K387" s="187"/>
      <c r="S387" s="187"/>
    </row>
    <row r="388" spans="1:19" ht="41.25" customHeight="1">
      <c r="A388" s="104"/>
      <c r="B388" s="104"/>
      <c r="C388" s="186"/>
      <c r="D388" s="104"/>
      <c r="E388" s="187"/>
      <c r="F388" s="187"/>
      <c r="G388" s="187"/>
      <c r="H388" s="187"/>
      <c r="I388" s="187"/>
      <c r="J388" s="187"/>
      <c r="K388" s="187"/>
      <c r="S388" s="187"/>
    </row>
    <row r="389" spans="1:19" ht="41.25" customHeight="1">
      <c r="A389" s="104"/>
      <c r="B389" s="104"/>
      <c r="C389" s="186"/>
      <c r="D389" s="104"/>
      <c r="E389" s="187"/>
      <c r="F389" s="187"/>
      <c r="G389" s="187"/>
      <c r="H389" s="187"/>
      <c r="I389" s="187"/>
      <c r="J389" s="187"/>
      <c r="K389" s="187"/>
      <c r="S389" s="187"/>
    </row>
    <row r="390" spans="1:19" ht="41.25" customHeight="1">
      <c r="A390" s="104"/>
      <c r="B390" s="104"/>
      <c r="C390" s="186"/>
      <c r="D390" s="104"/>
      <c r="E390" s="187"/>
      <c r="F390" s="187"/>
      <c r="G390" s="187"/>
      <c r="H390" s="187"/>
      <c r="I390" s="187"/>
      <c r="J390" s="187"/>
      <c r="K390" s="187"/>
      <c r="S390" s="187"/>
    </row>
    <row r="391" spans="1:19" ht="41.25" customHeight="1">
      <c r="A391" s="104"/>
      <c r="B391" s="104"/>
      <c r="C391" s="186"/>
      <c r="D391" s="104"/>
      <c r="E391" s="187"/>
      <c r="F391" s="187"/>
      <c r="G391" s="187"/>
      <c r="H391" s="187"/>
      <c r="I391" s="187"/>
      <c r="J391" s="187"/>
      <c r="K391" s="187"/>
      <c r="S391" s="187"/>
    </row>
    <row r="392" spans="1:19" ht="41.25" customHeight="1">
      <c r="A392" s="104"/>
      <c r="B392" s="104"/>
      <c r="C392" s="186"/>
      <c r="D392" s="104"/>
      <c r="E392" s="187"/>
      <c r="F392" s="187"/>
      <c r="G392" s="187"/>
      <c r="H392" s="187"/>
      <c r="I392" s="187"/>
      <c r="J392" s="187"/>
      <c r="K392" s="187"/>
      <c r="S392" s="187"/>
    </row>
    <row r="393" spans="1:19" ht="41.25" customHeight="1">
      <c r="A393" s="104"/>
      <c r="B393" s="104"/>
      <c r="C393" s="186"/>
      <c r="D393" s="104"/>
      <c r="E393" s="187"/>
      <c r="F393" s="187"/>
      <c r="G393" s="187"/>
      <c r="H393" s="187"/>
      <c r="I393" s="187"/>
      <c r="J393" s="187"/>
      <c r="K393" s="187"/>
      <c r="S393" s="187"/>
    </row>
    <row r="394" spans="1:19" ht="41.25" customHeight="1">
      <c r="A394" s="104"/>
      <c r="B394" s="104"/>
      <c r="C394" s="186"/>
      <c r="D394" s="104"/>
      <c r="E394" s="187"/>
      <c r="F394" s="187"/>
      <c r="G394" s="187"/>
      <c r="H394" s="187"/>
      <c r="I394" s="187"/>
      <c r="J394" s="187"/>
      <c r="K394" s="187"/>
      <c r="S394" s="187"/>
    </row>
    <row r="395" spans="1:19" ht="41.25" customHeight="1">
      <c r="A395" s="104"/>
      <c r="B395" s="104"/>
      <c r="C395" s="186"/>
      <c r="D395" s="104"/>
      <c r="E395" s="187"/>
      <c r="F395" s="187"/>
      <c r="G395" s="187"/>
      <c r="H395" s="187"/>
      <c r="I395" s="187"/>
      <c r="J395" s="187"/>
      <c r="K395" s="187"/>
      <c r="S395" s="187"/>
    </row>
    <row r="396" spans="1:19" ht="41.25" customHeight="1">
      <c r="A396" s="104"/>
      <c r="B396" s="104"/>
      <c r="C396" s="186"/>
      <c r="D396" s="104"/>
      <c r="E396" s="187"/>
      <c r="F396" s="187"/>
      <c r="G396" s="187"/>
      <c r="H396" s="187"/>
      <c r="I396" s="187"/>
      <c r="J396" s="187"/>
      <c r="K396" s="187"/>
      <c r="S396" s="187"/>
    </row>
    <row r="397" spans="1:19" ht="41.25" customHeight="1">
      <c r="A397" s="104"/>
      <c r="B397" s="104"/>
      <c r="C397" s="186"/>
      <c r="D397" s="104"/>
      <c r="E397" s="187"/>
      <c r="F397" s="187"/>
      <c r="G397" s="187"/>
      <c r="H397" s="187"/>
      <c r="I397" s="187"/>
      <c r="J397" s="187"/>
      <c r="K397" s="187"/>
      <c r="S397" s="187"/>
    </row>
    <row r="398" spans="1:19" ht="41.25" customHeight="1">
      <c r="A398" s="104"/>
      <c r="B398" s="104"/>
      <c r="C398" s="186"/>
      <c r="D398" s="104"/>
      <c r="E398" s="187"/>
      <c r="F398" s="187"/>
      <c r="G398" s="187"/>
      <c r="H398" s="187"/>
      <c r="I398" s="187"/>
      <c r="J398" s="187"/>
      <c r="K398" s="187"/>
      <c r="S398" s="187"/>
    </row>
    <row r="399" spans="1:19" ht="41.25" customHeight="1">
      <c r="A399" s="104"/>
      <c r="B399" s="104"/>
      <c r="C399" s="186"/>
      <c r="D399" s="104"/>
      <c r="E399" s="187"/>
      <c r="F399" s="187"/>
      <c r="G399" s="187"/>
      <c r="H399" s="187"/>
      <c r="I399" s="187"/>
      <c r="J399" s="187"/>
      <c r="K399" s="187"/>
      <c r="S399" s="187"/>
    </row>
    <row r="400" spans="1:19" ht="41.25" customHeight="1">
      <c r="A400" s="104"/>
      <c r="B400" s="104"/>
      <c r="C400" s="186"/>
      <c r="D400" s="104"/>
      <c r="E400" s="187"/>
      <c r="F400" s="187"/>
      <c r="G400" s="187"/>
      <c r="H400" s="187"/>
      <c r="I400" s="187"/>
      <c r="J400" s="187"/>
      <c r="K400" s="187"/>
      <c r="S400" s="187"/>
    </row>
    <row r="401" spans="1:19" ht="41.25" customHeight="1">
      <c r="A401" s="104"/>
      <c r="B401" s="104"/>
      <c r="C401" s="186"/>
      <c r="D401" s="104"/>
      <c r="E401" s="187"/>
      <c r="F401" s="187"/>
      <c r="G401" s="187"/>
      <c r="H401" s="187"/>
      <c r="I401" s="187"/>
      <c r="J401" s="187"/>
      <c r="K401" s="187"/>
      <c r="S401" s="187"/>
    </row>
    <row r="402" spans="1:19" ht="41.25" customHeight="1">
      <c r="A402" s="104"/>
      <c r="B402" s="104"/>
      <c r="C402" s="186"/>
      <c r="D402" s="104"/>
      <c r="E402" s="187"/>
      <c r="F402" s="187"/>
      <c r="G402" s="187"/>
      <c r="H402" s="187"/>
      <c r="I402" s="187"/>
      <c r="J402" s="187"/>
      <c r="K402" s="187"/>
      <c r="S402" s="187"/>
    </row>
    <row r="403" spans="1:19" ht="41.25" customHeight="1">
      <c r="A403" s="104"/>
      <c r="B403" s="104"/>
      <c r="C403" s="186"/>
      <c r="D403" s="104"/>
      <c r="E403" s="187"/>
      <c r="F403" s="187"/>
      <c r="G403" s="187"/>
      <c r="H403" s="187"/>
      <c r="I403" s="187"/>
      <c r="J403" s="187"/>
      <c r="K403" s="187"/>
      <c r="S403" s="187"/>
    </row>
    <row r="404" spans="1:19" ht="41.25" customHeight="1">
      <c r="A404" s="104"/>
      <c r="B404" s="104"/>
      <c r="C404" s="186"/>
      <c r="D404" s="104"/>
      <c r="E404" s="187"/>
      <c r="F404" s="187"/>
      <c r="G404" s="187"/>
      <c r="H404" s="187"/>
      <c r="I404" s="187"/>
      <c r="J404" s="187"/>
      <c r="K404" s="187"/>
      <c r="S404" s="187"/>
    </row>
    <row r="405" spans="1:19" ht="41.25" customHeight="1">
      <c r="A405" s="104"/>
      <c r="B405" s="104"/>
      <c r="C405" s="186"/>
      <c r="D405" s="104"/>
      <c r="E405" s="187"/>
      <c r="F405" s="187"/>
      <c r="G405" s="187"/>
      <c r="H405" s="187"/>
      <c r="I405" s="187"/>
      <c r="J405" s="187"/>
      <c r="K405" s="187"/>
      <c r="S405" s="187"/>
    </row>
    <row r="406" spans="1:19" ht="41.25" customHeight="1">
      <c r="A406" s="104"/>
      <c r="B406" s="104"/>
      <c r="C406" s="186"/>
      <c r="D406" s="104"/>
      <c r="E406" s="187"/>
      <c r="F406" s="187"/>
      <c r="G406" s="187"/>
      <c r="H406" s="187"/>
      <c r="I406" s="187"/>
      <c r="J406" s="187"/>
      <c r="K406" s="187"/>
      <c r="S406" s="187"/>
    </row>
    <row r="407" spans="1:19" ht="41.25" customHeight="1">
      <c r="A407" s="104"/>
      <c r="B407" s="104"/>
      <c r="C407" s="186"/>
      <c r="D407" s="104"/>
      <c r="E407" s="187"/>
      <c r="F407" s="187"/>
      <c r="G407" s="187"/>
      <c r="H407" s="187"/>
      <c r="I407" s="187"/>
      <c r="J407" s="187"/>
      <c r="K407" s="187"/>
      <c r="S407" s="187"/>
    </row>
    <row r="408" spans="1:19" ht="41.25" customHeight="1">
      <c r="A408" s="104"/>
      <c r="B408" s="104"/>
      <c r="C408" s="186"/>
      <c r="D408" s="104"/>
      <c r="E408" s="187"/>
      <c r="F408" s="187"/>
      <c r="G408" s="187"/>
      <c r="H408" s="187"/>
      <c r="I408" s="187"/>
      <c r="J408" s="187"/>
      <c r="K408" s="187"/>
      <c r="S408" s="187"/>
    </row>
    <row r="409" spans="1:19" ht="41.25" customHeight="1">
      <c r="A409" s="104"/>
      <c r="B409" s="104"/>
      <c r="C409" s="186"/>
      <c r="D409" s="104"/>
      <c r="E409" s="187"/>
      <c r="F409" s="187"/>
      <c r="G409" s="187"/>
      <c r="H409" s="187"/>
      <c r="I409" s="187"/>
      <c r="J409" s="187"/>
      <c r="K409" s="187"/>
      <c r="S409" s="187"/>
    </row>
    <row r="410" spans="1:19" ht="41.25" customHeight="1">
      <c r="A410" s="104"/>
      <c r="B410" s="104"/>
      <c r="C410" s="186"/>
      <c r="D410" s="104"/>
      <c r="E410" s="187"/>
      <c r="F410" s="187"/>
      <c r="G410" s="187"/>
      <c r="H410" s="187"/>
      <c r="I410" s="187"/>
      <c r="J410" s="187"/>
      <c r="K410" s="187"/>
      <c r="S410" s="187"/>
    </row>
    <row r="411" spans="1:19" ht="41.25" customHeight="1">
      <c r="A411" s="104"/>
      <c r="B411" s="104"/>
      <c r="C411" s="186"/>
      <c r="D411" s="104"/>
      <c r="E411" s="187"/>
      <c r="F411" s="187"/>
      <c r="G411" s="187"/>
      <c r="H411" s="187"/>
      <c r="I411" s="187"/>
      <c r="J411" s="187"/>
      <c r="K411" s="187"/>
      <c r="S411" s="187"/>
    </row>
    <row r="412" spans="1:19" ht="41.25" customHeight="1">
      <c r="A412" s="104"/>
      <c r="B412" s="104"/>
      <c r="C412" s="186"/>
      <c r="D412" s="104"/>
      <c r="E412" s="187"/>
      <c r="F412" s="187"/>
      <c r="G412" s="187"/>
      <c r="H412" s="187"/>
      <c r="I412" s="187"/>
      <c r="J412" s="187"/>
      <c r="K412" s="187"/>
      <c r="S412" s="187"/>
    </row>
    <row r="413" spans="1:19" ht="41.25" customHeight="1">
      <c r="A413" s="104"/>
      <c r="B413" s="104"/>
      <c r="C413" s="186"/>
      <c r="D413" s="104"/>
      <c r="E413" s="187"/>
      <c r="F413" s="187"/>
      <c r="G413" s="187"/>
      <c r="H413" s="187"/>
      <c r="I413" s="187"/>
      <c r="J413" s="187"/>
      <c r="K413" s="187"/>
      <c r="S413" s="187"/>
    </row>
    <row r="414" spans="1:19" ht="41.25" customHeight="1">
      <c r="A414" s="104"/>
      <c r="B414" s="104"/>
      <c r="C414" s="186"/>
      <c r="D414" s="104"/>
      <c r="E414" s="187"/>
      <c r="F414" s="187"/>
      <c r="G414" s="187"/>
      <c r="H414" s="187"/>
      <c r="I414" s="187"/>
      <c r="J414" s="187"/>
      <c r="K414" s="187"/>
      <c r="S414" s="187"/>
    </row>
    <row r="415" spans="1:19" ht="41.25" customHeight="1">
      <c r="A415" s="104"/>
      <c r="B415" s="104"/>
      <c r="C415" s="186"/>
      <c r="D415" s="104"/>
      <c r="E415" s="187"/>
      <c r="F415" s="187"/>
      <c r="G415" s="187"/>
      <c r="H415" s="187"/>
      <c r="I415" s="187"/>
      <c r="J415" s="187"/>
      <c r="K415" s="187"/>
      <c r="S415" s="187"/>
    </row>
    <row r="416" spans="1:19" ht="41.25" customHeight="1">
      <c r="A416" s="104"/>
      <c r="B416" s="104"/>
      <c r="C416" s="186"/>
      <c r="D416" s="104"/>
      <c r="E416" s="187"/>
      <c r="F416" s="187"/>
      <c r="G416" s="187"/>
      <c r="H416" s="187"/>
      <c r="I416" s="187"/>
      <c r="J416" s="187"/>
      <c r="K416" s="187"/>
      <c r="S416" s="187"/>
    </row>
    <row r="417" spans="1:19" ht="41.25" customHeight="1">
      <c r="A417" s="104"/>
      <c r="B417" s="104"/>
      <c r="C417" s="186"/>
      <c r="D417" s="104"/>
      <c r="E417" s="187"/>
      <c r="F417" s="187"/>
      <c r="G417" s="187"/>
      <c r="H417" s="187"/>
      <c r="I417" s="187"/>
      <c r="J417" s="187"/>
      <c r="K417" s="187"/>
      <c r="S417" s="187"/>
    </row>
    <row r="418" spans="1:19" ht="41.25" customHeight="1">
      <c r="A418" s="104"/>
      <c r="B418" s="104"/>
      <c r="C418" s="186"/>
      <c r="D418" s="104"/>
      <c r="E418" s="187"/>
      <c r="F418" s="187"/>
      <c r="G418" s="187"/>
      <c r="H418" s="187"/>
      <c r="I418" s="187"/>
      <c r="J418" s="187"/>
      <c r="K418" s="187"/>
      <c r="S418" s="187"/>
    </row>
    <row r="419" spans="1:19" ht="41.25" customHeight="1">
      <c r="A419" s="104"/>
      <c r="B419" s="104"/>
      <c r="C419" s="186"/>
      <c r="D419" s="104"/>
      <c r="E419" s="187"/>
      <c r="F419" s="187"/>
      <c r="G419" s="187"/>
      <c r="H419" s="187"/>
      <c r="I419" s="187"/>
      <c r="J419" s="187"/>
      <c r="K419" s="187"/>
      <c r="S419" s="187"/>
    </row>
    <row r="420" spans="1:19" ht="41.25" customHeight="1">
      <c r="A420" s="104"/>
      <c r="B420" s="104"/>
      <c r="C420" s="186"/>
      <c r="D420" s="104"/>
      <c r="E420" s="187"/>
      <c r="F420" s="187"/>
      <c r="G420" s="187"/>
      <c r="H420" s="187"/>
      <c r="I420" s="187"/>
      <c r="J420" s="187"/>
      <c r="K420" s="187"/>
      <c r="S420" s="187"/>
    </row>
    <row r="421" spans="1:19" ht="41.25" customHeight="1">
      <c r="A421" s="104"/>
      <c r="B421" s="104"/>
      <c r="C421" s="186"/>
      <c r="D421" s="104"/>
      <c r="E421" s="187"/>
      <c r="F421" s="187"/>
      <c r="G421" s="187"/>
      <c r="H421" s="187"/>
      <c r="I421" s="187"/>
      <c r="J421" s="187"/>
      <c r="K421" s="187"/>
      <c r="S421" s="187"/>
    </row>
    <row r="422" spans="1:19" ht="41.25" customHeight="1">
      <c r="A422" s="104"/>
      <c r="B422" s="104"/>
      <c r="C422" s="186"/>
      <c r="D422" s="104"/>
      <c r="E422" s="187"/>
      <c r="F422" s="187"/>
      <c r="G422" s="187"/>
      <c r="H422" s="187"/>
      <c r="I422" s="187"/>
      <c r="J422" s="187"/>
      <c r="K422" s="187"/>
      <c r="S422" s="187"/>
    </row>
    <row r="423" spans="1:19" ht="41.25" customHeight="1">
      <c r="A423" s="104"/>
      <c r="B423" s="104"/>
      <c r="C423" s="186"/>
      <c r="D423" s="104"/>
      <c r="E423" s="187"/>
      <c r="F423" s="187"/>
      <c r="G423" s="187"/>
      <c r="H423" s="187"/>
      <c r="I423" s="187"/>
      <c r="J423" s="187"/>
      <c r="K423" s="187"/>
      <c r="S423" s="187"/>
    </row>
    <row r="424" spans="1:19" ht="41.25" customHeight="1">
      <c r="A424" s="104"/>
      <c r="B424" s="104"/>
      <c r="C424" s="186"/>
      <c r="D424" s="104"/>
      <c r="E424" s="187"/>
      <c r="F424" s="187"/>
      <c r="G424" s="187"/>
      <c r="H424" s="187"/>
      <c r="I424" s="187"/>
      <c r="J424" s="187"/>
      <c r="K424" s="187"/>
      <c r="S424" s="187"/>
    </row>
    <row r="425" spans="1:19" ht="41.25" customHeight="1">
      <c r="A425" s="104"/>
      <c r="B425" s="104"/>
      <c r="C425" s="186"/>
      <c r="D425" s="104"/>
      <c r="E425" s="187"/>
      <c r="F425" s="187"/>
      <c r="G425" s="187"/>
      <c r="H425" s="187"/>
      <c r="I425" s="187"/>
      <c r="J425" s="187"/>
      <c r="K425" s="187"/>
      <c r="S425" s="187"/>
    </row>
    <row r="426" spans="1:19" ht="41.25" customHeight="1">
      <c r="A426" s="104"/>
      <c r="B426" s="104"/>
      <c r="C426" s="186"/>
      <c r="D426" s="104"/>
      <c r="E426" s="187"/>
      <c r="F426" s="187"/>
      <c r="G426" s="187"/>
      <c r="H426" s="187"/>
      <c r="I426" s="187"/>
      <c r="J426" s="187"/>
      <c r="K426" s="187"/>
      <c r="S426" s="187"/>
    </row>
    <row r="427" spans="1:19" ht="41.25" customHeight="1">
      <c r="A427" s="104"/>
      <c r="B427" s="104"/>
      <c r="C427" s="186"/>
      <c r="D427" s="104"/>
      <c r="E427" s="187"/>
      <c r="F427" s="187"/>
      <c r="G427" s="187"/>
      <c r="H427" s="187"/>
      <c r="I427" s="187"/>
      <c r="J427" s="187"/>
      <c r="K427" s="187"/>
      <c r="S427" s="187"/>
    </row>
    <row r="428" spans="1:19" ht="41.25" customHeight="1">
      <c r="A428" s="104"/>
      <c r="B428" s="104"/>
      <c r="C428" s="186"/>
      <c r="D428" s="104"/>
      <c r="E428" s="187"/>
      <c r="F428" s="187"/>
      <c r="G428" s="187"/>
      <c r="H428" s="187"/>
      <c r="I428" s="187"/>
      <c r="J428" s="187"/>
      <c r="K428" s="187"/>
      <c r="S428" s="187"/>
    </row>
    <row r="429" spans="1:19" ht="41.25" customHeight="1">
      <c r="A429" s="104"/>
      <c r="B429" s="104"/>
      <c r="C429" s="186"/>
      <c r="D429" s="104"/>
      <c r="E429" s="187"/>
      <c r="F429" s="187"/>
      <c r="G429" s="187"/>
      <c r="H429" s="187"/>
      <c r="I429" s="187"/>
      <c r="J429" s="187"/>
      <c r="K429" s="187"/>
      <c r="S429" s="187"/>
    </row>
    <row r="430" spans="1:19" ht="41.25" customHeight="1">
      <c r="A430" s="104"/>
      <c r="B430" s="104"/>
      <c r="C430" s="186"/>
      <c r="D430" s="104"/>
      <c r="E430" s="187"/>
      <c r="F430" s="187"/>
      <c r="G430" s="187"/>
      <c r="H430" s="187"/>
      <c r="I430" s="187"/>
      <c r="J430" s="187"/>
      <c r="K430" s="187"/>
      <c r="S430" s="187"/>
    </row>
    <row r="431" spans="1:19" ht="41.25" customHeight="1">
      <c r="A431" s="104"/>
      <c r="B431" s="104"/>
      <c r="C431" s="186"/>
      <c r="D431" s="104"/>
      <c r="E431" s="187"/>
      <c r="F431" s="187"/>
      <c r="G431" s="187"/>
      <c r="H431" s="187"/>
      <c r="I431" s="187"/>
      <c r="J431" s="187"/>
      <c r="K431" s="187"/>
      <c r="S431" s="187"/>
    </row>
    <row r="432" spans="1:19" ht="41.25" customHeight="1">
      <c r="A432" s="104"/>
      <c r="B432" s="104"/>
      <c r="C432" s="186"/>
      <c r="D432" s="104"/>
      <c r="E432" s="187"/>
      <c r="F432" s="187"/>
      <c r="G432" s="187"/>
      <c r="H432" s="187"/>
      <c r="I432" s="187"/>
      <c r="J432" s="187"/>
      <c r="K432" s="187"/>
      <c r="S432" s="187"/>
    </row>
    <row r="433" spans="1:19" ht="41.25" customHeight="1">
      <c r="A433" s="104"/>
      <c r="B433" s="104"/>
      <c r="C433" s="186"/>
      <c r="D433" s="104"/>
      <c r="E433" s="187"/>
      <c r="F433" s="187"/>
      <c r="G433" s="187"/>
      <c r="H433" s="187"/>
      <c r="I433" s="187"/>
      <c r="J433" s="187"/>
      <c r="K433" s="187"/>
      <c r="S433" s="187"/>
    </row>
    <row r="434" spans="1:19" ht="41.25" customHeight="1">
      <c r="A434" s="104"/>
      <c r="B434" s="104"/>
      <c r="C434" s="186"/>
      <c r="D434" s="104"/>
      <c r="E434" s="187"/>
      <c r="F434" s="187"/>
      <c r="G434" s="187"/>
      <c r="H434" s="187"/>
      <c r="I434" s="187"/>
      <c r="J434" s="187"/>
      <c r="K434" s="187"/>
      <c r="S434" s="187"/>
    </row>
    <row r="435" spans="1:19" ht="41.25" customHeight="1">
      <c r="A435" s="104"/>
      <c r="B435" s="104"/>
      <c r="C435" s="186"/>
      <c r="D435" s="104"/>
      <c r="E435" s="187"/>
      <c r="F435" s="187"/>
      <c r="G435" s="187"/>
      <c r="H435" s="187"/>
      <c r="I435" s="187"/>
      <c r="J435" s="187"/>
      <c r="K435" s="187"/>
      <c r="S435" s="187"/>
    </row>
    <row r="436" spans="1:19" ht="41.25" customHeight="1">
      <c r="A436" s="104"/>
      <c r="B436" s="104"/>
      <c r="C436" s="186"/>
      <c r="D436" s="104"/>
      <c r="E436" s="187"/>
      <c r="F436" s="187"/>
      <c r="G436" s="187"/>
      <c r="H436" s="187"/>
      <c r="I436" s="187"/>
      <c r="J436" s="187"/>
      <c r="K436" s="187"/>
      <c r="S436" s="187"/>
    </row>
    <row r="437" spans="1:19" ht="41.25" customHeight="1">
      <c r="A437" s="104"/>
      <c r="B437" s="104"/>
      <c r="C437" s="186"/>
      <c r="D437" s="104"/>
      <c r="E437" s="187"/>
      <c r="F437" s="187"/>
      <c r="G437" s="187"/>
      <c r="H437" s="187"/>
      <c r="I437" s="187"/>
      <c r="J437" s="187"/>
      <c r="K437" s="187"/>
      <c r="S437" s="187"/>
    </row>
    <row r="438" spans="1:19" ht="41.25" customHeight="1">
      <c r="A438" s="104"/>
      <c r="B438" s="104"/>
      <c r="C438" s="186"/>
      <c r="D438" s="104"/>
      <c r="E438" s="187"/>
      <c r="F438" s="187"/>
      <c r="G438" s="187"/>
      <c r="H438" s="187"/>
      <c r="I438" s="187"/>
      <c r="J438" s="187"/>
      <c r="K438" s="187"/>
      <c r="S438" s="187"/>
    </row>
    <row r="439" spans="1:19" ht="41.25" customHeight="1">
      <c r="A439" s="104"/>
      <c r="B439" s="104"/>
      <c r="C439" s="186"/>
      <c r="D439" s="104"/>
      <c r="E439" s="187"/>
      <c r="F439" s="187"/>
      <c r="G439" s="187"/>
      <c r="H439" s="187"/>
      <c r="I439" s="187"/>
      <c r="J439" s="187"/>
      <c r="K439" s="187"/>
      <c r="S439" s="187"/>
    </row>
    <row r="440" spans="1:19" ht="41.25" customHeight="1">
      <c r="A440" s="104"/>
      <c r="B440" s="104"/>
      <c r="C440" s="186"/>
      <c r="D440" s="104"/>
      <c r="E440" s="187"/>
      <c r="F440" s="187"/>
      <c r="G440" s="187"/>
      <c r="H440" s="187"/>
      <c r="I440" s="187"/>
      <c r="J440" s="187"/>
      <c r="K440" s="187"/>
      <c r="S440" s="187"/>
    </row>
    <row r="441" spans="1:19" ht="41.25" customHeight="1">
      <c r="A441" s="104"/>
      <c r="B441" s="104"/>
      <c r="C441" s="186"/>
      <c r="D441" s="104"/>
      <c r="E441" s="187"/>
      <c r="F441" s="187"/>
      <c r="G441" s="187"/>
      <c r="H441" s="187"/>
      <c r="I441" s="187"/>
      <c r="J441" s="187"/>
      <c r="K441" s="187"/>
      <c r="S441" s="187"/>
    </row>
    <row r="442" spans="1:19" ht="41.25" customHeight="1">
      <c r="A442" s="104"/>
      <c r="B442" s="104"/>
      <c r="C442" s="186"/>
      <c r="D442" s="104"/>
      <c r="E442" s="187"/>
      <c r="F442" s="187"/>
      <c r="G442" s="187"/>
      <c r="H442" s="187"/>
      <c r="I442" s="187"/>
      <c r="J442" s="187"/>
      <c r="K442" s="187"/>
      <c r="S442" s="187"/>
    </row>
    <row r="443" spans="1:19" ht="41.25" customHeight="1">
      <c r="A443" s="104"/>
      <c r="B443" s="104"/>
      <c r="C443" s="186"/>
      <c r="D443" s="104"/>
      <c r="E443" s="187"/>
      <c r="F443" s="187"/>
      <c r="G443" s="187"/>
      <c r="H443" s="187"/>
      <c r="I443" s="187"/>
      <c r="J443" s="187"/>
      <c r="K443" s="187"/>
      <c r="S443" s="187"/>
    </row>
    <row r="444" spans="1:19" ht="41.25" customHeight="1">
      <c r="A444" s="104"/>
      <c r="B444" s="104"/>
      <c r="C444" s="186"/>
      <c r="D444" s="104"/>
      <c r="E444" s="187"/>
      <c r="F444" s="187"/>
      <c r="G444" s="187"/>
      <c r="H444" s="187"/>
      <c r="I444" s="187"/>
      <c r="J444" s="187"/>
      <c r="K444" s="187"/>
      <c r="S444" s="187"/>
    </row>
    <row r="445" spans="1:19" ht="41.25" customHeight="1">
      <c r="A445" s="104"/>
      <c r="B445" s="104"/>
      <c r="C445" s="186"/>
      <c r="D445" s="104"/>
      <c r="E445" s="187"/>
      <c r="F445" s="187"/>
      <c r="G445" s="187"/>
      <c r="H445" s="187"/>
      <c r="I445" s="187"/>
      <c r="J445" s="187"/>
      <c r="K445" s="187"/>
      <c r="S445" s="187"/>
    </row>
    <row r="446" spans="1:19" ht="41.25" customHeight="1">
      <c r="A446" s="104"/>
      <c r="B446" s="104"/>
      <c r="C446" s="186"/>
      <c r="D446" s="104"/>
      <c r="E446" s="187"/>
      <c r="F446" s="187"/>
      <c r="G446" s="187"/>
      <c r="H446" s="187"/>
      <c r="I446" s="187"/>
      <c r="J446" s="187"/>
      <c r="K446" s="187"/>
      <c r="S446" s="187"/>
    </row>
    <row r="447" spans="1:19" ht="41.25" customHeight="1">
      <c r="A447" s="104"/>
      <c r="B447" s="104"/>
      <c r="C447" s="186"/>
      <c r="D447" s="104"/>
      <c r="E447" s="187"/>
      <c r="F447" s="187"/>
      <c r="G447" s="187"/>
      <c r="H447" s="187"/>
      <c r="I447" s="187"/>
      <c r="J447" s="187"/>
      <c r="K447" s="187"/>
      <c r="S447" s="187"/>
    </row>
    <row r="448" spans="1:19" ht="41.25" customHeight="1">
      <c r="A448" s="104"/>
      <c r="B448" s="104"/>
      <c r="C448" s="186"/>
      <c r="D448" s="104"/>
      <c r="E448" s="187"/>
      <c r="F448" s="187"/>
      <c r="G448" s="187"/>
      <c r="H448" s="187"/>
      <c r="I448" s="187"/>
      <c r="J448" s="187"/>
      <c r="K448" s="187"/>
      <c r="S448" s="187"/>
    </row>
    <row r="449" spans="1:19" ht="41.25" customHeight="1">
      <c r="A449" s="104"/>
      <c r="B449" s="104"/>
      <c r="C449" s="186"/>
      <c r="D449" s="104"/>
      <c r="E449" s="187"/>
      <c r="F449" s="187"/>
      <c r="G449" s="187"/>
      <c r="H449" s="187"/>
      <c r="I449" s="187"/>
      <c r="J449" s="187"/>
      <c r="K449" s="187"/>
      <c r="S449" s="187"/>
    </row>
    <row r="450" spans="1:19" ht="41.25" customHeight="1">
      <c r="A450" s="104"/>
      <c r="B450" s="104"/>
      <c r="C450" s="186"/>
      <c r="D450" s="104"/>
      <c r="E450" s="187"/>
      <c r="F450" s="187"/>
      <c r="G450" s="187"/>
      <c r="H450" s="187"/>
      <c r="I450" s="187"/>
      <c r="J450" s="187"/>
      <c r="K450" s="187"/>
      <c r="S450" s="187"/>
    </row>
    <row r="451" spans="1:19" ht="41.25" customHeight="1">
      <c r="A451" s="104"/>
      <c r="B451" s="104"/>
      <c r="C451" s="186"/>
      <c r="D451" s="104"/>
      <c r="E451" s="187"/>
      <c r="F451" s="187"/>
      <c r="G451" s="187"/>
      <c r="H451" s="187"/>
      <c r="I451" s="187"/>
      <c r="J451" s="187"/>
      <c r="K451" s="187"/>
      <c r="S451" s="187"/>
    </row>
    <row r="452" spans="1:19" ht="41.25" customHeight="1">
      <c r="A452" s="104"/>
      <c r="B452" s="104"/>
      <c r="C452" s="186"/>
      <c r="D452" s="104"/>
      <c r="E452" s="187"/>
      <c r="F452" s="187"/>
      <c r="G452" s="187"/>
      <c r="H452" s="187"/>
      <c r="I452" s="187"/>
      <c r="J452" s="187"/>
      <c r="K452" s="187"/>
      <c r="S452" s="187"/>
    </row>
    <row r="453" spans="1:19" ht="41.25" customHeight="1">
      <c r="A453" s="104"/>
      <c r="B453" s="104"/>
      <c r="C453" s="186"/>
      <c r="D453" s="104"/>
      <c r="E453" s="187"/>
      <c r="F453" s="187"/>
      <c r="G453" s="187"/>
      <c r="H453" s="187"/>
      <c r="I453" s="187"/>
      <c r="J453" s="187"/>
      <c r="K453" s="187"/>
      <c r="S453" s="187"/>
    </row>
    <row r="454" spans="1:19" ht="41.25" customHeight="1">
      <c r="A454" s="104"/>
      <c r="B454" s="104"/>
      <c r="C454" s="186"/>
      <c r="D454" s="104"/>
      <c r="E454" s="187"/>
      <c r="F454" s="187"/>
      <c r="G454" s="187"/>
      <c r="H454" s="187"/>
      <c r="I454" s="187"/>
      <c r="J454" s="187"/>
      <c r="K454" s="187"/>
      <c r="S454" s="187"/>
    </row>
    <row r="455" spans="1:19" ht="41.25" customHeight="1">
      <c r="A455" s="104"/>
      <c r="B455" s="104"/>
      <c r="C455" s="186"/>
      <c r="D455" s="104"/>
      <c r="E455" s="187"/>
      <c r="F455" s="187"/>
      <c r="G455" s="187"/>
      <c r="H455" s="187"/>
      <c r="I455" s="187"/>
      <c r="J455" s="187"/>
      <c r="K455" s="187"/>
      <c r="S455" s="187"/>
    </row>
    <row r="456" spans="1:19" ht="41.25" customHeight="1">
      <c r="A456" s="104"/>
      <c r="B456" s="104"/>
      <c r="C456" s="186"/>
      <c r="D456" s="104"/>
      <c r="E456" s="187"/>
      <c r="F456" s="187"/>
      <c r="G456" s="187"/>
      <c r="H456" s="187"/>
      <c r="I456" s="187"/>
      <c r="J456" s="187"/>
      <c r="K456" s="187"/>
      <c r="S456" s="187"/>
    </row>
    <row r="457" spans="1:19" ht="41.25" customHeight="1">
      <c r="A457" s="104"/>
      <c r="B457" s="104"/>
      <c r="C457" s="186"/>
      <c r="D457" s="104"/>
      <c r="E457" s="187"/>
      <c r="F457" s="187"/>
      <c r="G457" s="187"/>
      <c r="H457" s="187"/>
      <c r="I457" s="187"/>
      <c r="J457" s="187"/>
      <c r="K457" s="187"/>
      <c r="S457" s="187"/>
    </row>
    <row r="458" spans="1:19" ht="41.25" customHeight="1">
      <c r="A458" s="104"/>
      <c r="B458" s="104"/>
      <c r="C458" s="186"/>
      <c r="D458" s="104"/>
      <c r="E458" s="187"/>
      <c r="F458" s="187"/>
      <c r="G458" s="187"/>
      <c r="H458" s="187"/>
      <c r="I458" s="187"/>
      <c r="J458" s="187"/>
      <c r="K458" s="187"/>
      <c r="S458" s="187"/>
    </row>
    <row r="459" spans="1:19" ht="41.25" customHeight="1">
      <c r="A459" s="104"/>
      <c r="B459" s="104"/>
      <c r="C459" s="186"/>
      <c r="D459" s="104"/>
      <c r="E459" s="187"/>
      <c r="F459" s="187"/>
      <c r="G459" s="187"/>
      <c r="H459" s="187"/>
      <c r="I459" s="187"/>
      <c r="J459" s="187"/>
      <c r="K459" s="187"/>
      <c r="S459" s="187"/>
    </row>
    <row r="460" spans="1:19" ht="41.25" customHeight="1">
      <c r="A460" s="104"/>
      <c r="B460" s="104"/>
      <c r="C460" s="186"/>
      <c r="D460" s="104"/>
      <c r="E460" s="187"/>
      <c r="F460" s="187"/>
      <c r="G460" s="187"/>
      <c r="H460" s="187"/>
      <c r="I460" s="187"/>
      <c r="J460" s="187"/>
      <c r="K460" s="187"/>
      <c r="S460" s="187"/>
    </row>
    <row r="461" spans="1:19" ht="41.25" customHeight="1">
      <c r="A461" s="104"/>
      <c r="B461" s="104"/>
      <c r="C461" s="186"/>
      <c r="D461" s="104"/>
      <c r="E461" s="187"/>
      <c r="F461" s="187"/>
      <c r="G461" s="187"/>
      <c r="H461" s="187"/>
      <c r="I461" s="187"/>
      <c r="J461" s="187"/>
      <c r="K461" s="187"/>
      <c r="S461" s="187"/>
    </row>
    <row r="462" spans="1:19" ht="41.25" customHeight="1">
      <c r="A462" s="104"/>
      <c r="B462" s="104"/>
      <c r="C462" s="186"/>
      <c r="D462" s="104"/>
      <c r="E462" s="187"/>
      <c r="F462" s="187"/>
      <c r="G462" s="187"/>
      <c r="H462" s="187"/>
      <c r="I462" s="187"/>
      <c r="J462" s="187"/>
      <c r="K462" s="187"/>
      <c r="S462" s="187"/>
    </row>
    <row r="463" spans="1:19" ht="41.25" customHeight="1">
      <c r="A463" s="104"/>
      <c r="B463" s="104"/>
      <c r="C463" s="186"/>
      <c r="D463" s="104"/>
      <c r="E463" s="187"/>
      <c r="F463" s="187"/>
      <c r="G463" s="187"/>
      <c r="H463" s="187"/>
      <c r="I463" s="187"/>
      <c r="J463" s="187"/>
      <c r="K463" s="187"/>
      <c r="S463" s="187"/>
    </row>
    <row r="464" spans="1:19" ht="41.25" customHeight="1">
      <c r="A464" s="104"/>
      <c r="B464" s="104"/>
      <c r="C464" s="186"/>
      <c r="D464" s="104"/>
      <c r="E464" s="187"/>
      <c r="F464" s="187"/>
      <c r="G464" s="187"/>
      <c r="H464" s="187"/>
      <c r="I464" s="187"/>
      <c r="J464" s="187"/>
      <c r="K464" s="187"/>
      <c r="S464" s="187"/>
    </row>
    <row r="465" spans="1:19" ht="41.25" customHeight="1">
      <c r="A465" s="104"/>
      <c r="B465" s="104"/>
      <c r="C465" s="186"/>
      <c r="D465" s="104"/>
      <c r="E465" s="187"/>
      <c r="F465" s="187"/>
      <c r="G465" s="187"/>
      <c r="H465" s="187"/>
      <c r="I465" s="187"/>
      <c r="J465" s="187"/>
      <c r="K465" s="187"/>
      <c r="S465" s="187"/>
    </row>
    <row r="466" spans="1:19" ht="41.25" customHeight="1">
      <c r="A466" s="104"/>
      <c r="B466" s="104"/>
      <c r="C466" s="186"/>
      <c r="D466" s="104"/>
      <c r="E466" s="187"/>
      <c r="F466" s="187"/>
      <c r="G466" s="187"/>
      <c r="H466" s="187"/>
      <c r="I466" s="187"/>
      <c r="J466" s="187"/>
      <c r="K466" s="187"/>
      <c r="S466" s="187"/>
    </row>
    <row r="467" spans="1:19" ht="41.25" customHeight="1">
      <c r="A467" s="104"/>
      <c r="B467" s="104"/>
      <c r="C467" s="186"/>
      <c r="D467" s="104"/>
      <c r="E467" s="187"/>
      <c r="F467" s="187"/>
      <c r="G467" s="187"/>
      <c r="H467" s="187"/>
      <c r="I467" s="187"/>
      <c r="J467" s="187"/>
      <c r="K467" s="187"/>
      <c r="S467" s="187"/>
    </row>
    <row r="468" spans="1:19" ht="41.25" customHeight="1">
      <c r="A468" s="104"/>
      <c r="B468" s="104"/>
      <c r="C468" s="186"/>
      <c r="D468" s="104"/>
      <c r="E468" s="187"/>
      <c r="F468" s="187"/>
      <c r="G468" s="187"/>
      <c r="H468" s="187"/>
      <c r="I468" s="187"/>
      <c r="J468" s="187"/>
      <c r="K468" s="187"/>
      <c r="S468" s="187"/>
    </row>
    <row r="469" spans="1:19" ht="41.25" customHeight="1">
      <c r="A469" s="104"/>
      <c r="B469" s="104"/>
      <c r="C469" s="186"/>
      <c r="D469" s="104"/>
      <c r="E469" s="187"/>
      <c r="F469" s="187"/>
      <c r="G469" s="187"/>
      <c r="H469" s="187"/>
      <c r="I469" s="187"/>
      <c r="J469" s="187"/>
      <c r="K469" s="187"/>
      <c r="S469" s="187"/>
    </row>
    <row r="470" spans="1:19" ht="41.25" customHeight="1">
      <c r="A470" s="104"/>
      <c r="B470" s="104"/>
      <c r="C470" s="186"/>
      <c r="D470" s="104"/>
      <c r="E470" s="187"/>
      <c r="F470" s="187"/>
      <c r="G470" s="187"/>
      <c r="H470" s="187"/>
      <c r="I470" s="187"/>
      <c r="J470" s="187"/>
      <c r="K470" s="187"/>
      <c r="S470" s="187"/>
    </row>
    <row r="471" spans="1:19" ht="41.25" customHeight="1">
      <c r="A471" s="104"/>
      <c r="B471" s="104"/>
      <c r="C471" s="186"/>
      <c r="D471" s="104"/>
      <c r="E471" s="187"/>
      <c r="F471" s="187"/>
      <c r="G471" s="187"/>
      <c r="H471" s="187"/>
      <c r="I471" s="187"/>
      <c r="J471" s="187"/>
      <c r="K471" s="187"/>
      <c r="S471" s="187"/>
    </row>
    <row r="472" spans="1:19" ht="41.25" customHeight="1">
      <c r="A472" s="104"/>
      <c r="B472" s="104"/>
      <c r="C472" s="186"/>
      <c r="D472" s="104"/>
      <c r="E472" s="187"/>
      <c r="F472" s="187"/>
      <c r="G472" s="187"/>
      <c r="H472" s="187"/>
      <c r="I472" s="187"/>
      <c r="J472" s="187"/>
      <c r="K472" s="187"/>
      <c r="S472" s="187"/>
    </row>
    <row r="473" spans="1:19" ht="41.25" customHeight="1">
      <c r="A473" s="104"/>
      <c r="B473" s="104"/>
      <c r="C473" s="186"/>
      <c r="D473" s="104"/>
      <c r="E473" s="187"/>
      <c r="F473" s="187"/>
      <c r="G473" s="187"/>
      <c r="H473" s="187"/>
      <c r="I473" s="187"/>
      <c r="J473" s="187"/>
      <c r="K473" s="187"/>
      <c r="S473" s="187"/>
    </row>
    <row r="474" spans="1:19" ht="41.25" customHeight="1">
      <c r="A474" s="104"/>
      <c r="B474" s="104"/>
      <c r="C474" s="186"/>
      <c r="D474" s="104"/>
      <c r="E474" s="187"/>
      <c r="F474" s="187"/>
      <c r="G474" s="187"/>
      <c r="H474" s="187"/>
      <c r="I474" s="187"/>
      <c r="J474" s="187"/>
      <c r="K474" s="187"/>
      <c r="S474" s="187"/>
    </row>
    <row r="475" spans="1:19" ht="41.25" customHeight="1">
      <c r="A475" s="104"/>
      <c r="B475" s="104"/>
      <c r="C475" s="186"/>
      <c r="D475" s="104"/>
      <c r="E475" s="187"/>
      <c r="F475" s="187"/>
      <c r="G475" s="187"/>
      <c r="H475" s="187"/>
      <c r="I475" s="187"/>
      <c r="J475" s="187"/>
      <c r="K475" s="187"/>
      <c r="S475" s="187"/>
    </row>
    <row r="476" spans="1:19" ht="41.25" customHeight="1">
      <c r="A476" s="104"/>
      <c r="B476" s="104"/>
      <c r="C476" s="186"/>
      <c r="D476" s="104"/>
      <c r="E476" s="187"/>
      <c r="F476" s="187"/>
      <c r="G476" s="187"/>
      <c r="H476" s="187"/>
      <c r="I476" s="187"/>
      <c r="J476" s="187"/>
      <c r="K476" s="187"/>
      <c r="S476" s="187"/>
    </row>
    <row r="477" spans="1:19" ht="41.25" customHeight="1">
      <c r="A477" s="104"/>
      <c r="B477" s="104"/>
      <c r="C477" s="186"/>
      <c r="D477" s="104"/>
      <c r="E477" s="187"/>
      <c r="F477" s="187"/>
      <c r="G477" s="187"/>
      <c r="H477" s="187"/>
      <c r="I477" s="187"/>
      <c r="J477" s="187"/>
      <c r="K477" s="187"/>
      <c r="S477" s="187"/>
    </row>
    <row r="478" spans="1:19" ht="41.25" customHeight="1">
      <c r="A478" s="104"/>
      <c r="B478" s="104"/>
      <c r="C478" s="186"/>
      <c r="D478" s="104"/>
      <c r="E478" s="187"/>
      <c r="F478" s="187"/>
      <c r="G478" s="187"/>
      <c r="H478" s="187"/>
      <c r="I478" s="187"/>
      <c r="J478" s="187"/>
      <c r="K478" s="187"/>
      <c r="S478" s="187"/>
    </row>
    <row r="479" spans="1:19" ht="41.25" customHeight="1">
      <c r="A479" s="104"/>
      <c r="B479" s="104"/>
      <c r="C479" s="186"/>
      <c r="D479" s="104"/>
      <c r="E479" s="187"/>
      <c r="F479" s="187"/>
      <c r="G479" s="187"/>
      <c r="H479" s="187"/>
      <c r="I479" s="187"/>
      <c r="J479" s="187"/>
      <c r="K479" s="187"/>
      <c r="S479" s="187"/>
    </row>
    <row r="480" spans="1:19" ht="41.25" customHeight="1">
      <c r="A480" s="104"/>
      <c r="B480" s="104"/>
      <c r="C480" s="186"/>
      <c r="D480" s="104"/>
      <c r="E480" s="187"/>
      <c r="F480" s="187"/>
      <c r="G480" s="187"/>
      <c r="H480" s="187"/>
      <c r="I480" s="187"/>
      <c r="J480" s="187"/>
      <c r="K480" s="187"/>
      <c r="S480" s="187"/>
    </row>
    <row r="481" spans="1:19" ht="41.25" customHeight="1">
      <c r="A481" s="104"/>
      <c r="B481" s="104"/>
      <c r="C481" s="186"/>
      <c r="D481" s="104"/>
      <c r="E481" s="187"/>
      <c r="F481" s="187"/>
      <c r="G481" s="187"/>
      <c r="H481" s="187"/>
      <c r="I481" s="187"/>
      <c r="J481" s="187"/>
      <c r="K481" s="187"/>
      <c r="S481" s="187"/>
    </row>
    <row r="482" spans="1:19" ht="41.25" customHeight="1">
      <c r="A482" s="104"/>
      <c r="B482" s="104"/>
      <c r="C482" s="186"/>
      <c r="D482" s="104"/>
      <c r="E482" s="187"/>
      <c r="F482" s="187"/>
      <c r="G482" s="187"/>
      <c r="H482" s="187"/>
      <c r="I482" s="187"/>
      <c r="J482" s="187"/>
      <c r="K482" s="187"/>
      <c r="S482" s="187"/>
    </row>
    <row r="483" spans="1:19" ht="41.25" customHeight="1">
      <c r="A483" s="104"/>
      <c r="B483" s="104"/>
      <c r="C483" s="186"/>
      <c r="D483" s="104"/>
      <c r="E483" s="187"/>
      <c r="F483" s="187"/>
      <c r="G483" s="187"/>
      <c r="H483" s="187"/>
      <c r="I483" s="187"/>
      <c r="J483" s="187"/>
      <c r="K483" s="187"/>
      <c r="S483" s="187"/>
    </row>
    <row r="484" spans="1:19" ht="41.25" customHeight="1">
      <c r="A484" s="104"/>
      <c r="B484" s="104"/>
      <c r="C484" s="186"/>
      <c r="D484" s="104"/>
      <c r="E484" s="187"/>
      <c r="F484" s="187"/>
      <c r="G484" s="187"/>
      <c r="H484" s="187"/>
      <c r="I484" s="187"/>
      <c r="J484" s="187"/>
      <c r="K484" s="187"/>
      <c r="S484" s="187"/>
    </row>
    <row r="485" spans="1:19" ht="41.25" customHeight="1">
      <c r="A485" s="104"/>
      <c r="B485" s="104"/>
      <c r="C485" s="186"/>
      <c r="D485" s="104"/>
      <c r="E485" s="187"/>
      <c r="F485" s="187"/>
      <c r="G485" s="187"/>
      <c r="H485" s="187"/>
      <c r="I485" s="187"/>
      <c r="J485" s="187"/>
      <c r="K485" s="187"/>
      <c r="S485" s="187"/>
    </row>
    <row r="486" spans="1:19" ht="41.25" customHeight="1">
      <c r="A486" s="104"/>
      <c r="B486" s="104"/>
      <c r="C486" s="186"/>
      <c r="D486" s="104"/>
      <c r="E486" s="187"/>
      <c r="F486" s="187"/>
      <c r="G486" s="187"/>
      <c r="H486" s="187"/>
      <c r="I486" s="187"/>
      <c r="J486" s="187"/>
      <c r="K486" s="187"/>
      <c r="S486" s="187"/>
    </row>
    <row r="487" spans="1:19" ht="41.25" customHeight="1">
      <c r="A487" s="104"/>
      <c r="B487" s="104"/>
      <c r="C487" s="186"/>
      <c r="D487" s="104"/>
      <c r="E487" s="187"/>
      <c r="F487" s="187"/>
      <c r="G487" s="187"/>
      <c r="H487" s="187"/>
      <c r="I487" s="187"/>
      <c r="J487" s="187"/>
      <c r="K487" s="187"/>
      <c r="S487" s="187"/>
    </row>
    <row r="488" spans="1:19" ht="41.25" customHeight="1">
      <c r="A488" s="104"/>
      <c r="B488" s="104"/>
      <c r="C488" s="186"/>
      <c r="D488" s="104"/>
      <c r="E488" s="187"/>
      <c r="F488" s="187"/>
      <c r="G488" s="187"/>
      <c r="H488" s="187"/>
      <c r="I488" s="187"/>
      <c r="J488" s="187"/>
      <c r="K488" s="187"/>
      <c r="S488" s="187"/>
    </row>
    <row r="489" spans="1:19" ht="41.25" customHeight="1">
      <c r="A489" s="104"/>
      <c r="B489" s="104"/>
      <c r="C489" s="186"/>
      <c r="D489" s="104"/>
      <c r="E489" s="187"/>
      <c r="F489" s="187"/>
      <c r="G489" s="187"/>
      <c r="H489" s="187"/>
      <c r="I489" s="187"/>
      <c r="J489" s="187"/>
      <c r="K489" s="187"/>
      <c r="S489" s="187"/>
    </row>
    <row r="490" spans="1:19" ht="41.25" customHeight="1">
      <c r="A490" s="104"/>
      <c r="B490" s="104"/>
      <c r="C490" s="186"/>
      <c r="D490" s="104"/>
      <c r="E490" s="187"/>
      <c r="F490" s="187"/>
      <c r="G490" s="187"/>
      <c r="H490" s="187"/>
      <c r="I490" s="187"/>
      <c r="J490" s="187"/>
      <c r="K490" s="187"/>
      <c r="S490" s="187"/>
    </row>
    <row r="491" spans="1:19" ht="41.25" customHeight="1">
      <c r="A491" s="104"/>
      <c r="B491" s="104"/>
      <c r="C491" s="186"/>
      <c r="D491" s="104"/>
      <c r="E491" s="187"/>
      <c r="F491" s="187"/>
      <c r="G491" s="187"/>
      <c r="H491" s="187"/>
      <c r="I491" s="187"/>
      <c r="J491" s="187"/>
      <c r="K491" s="187"/>
      <c r="S491" s="187"/>
    </row>
    <row r="492" spans="1:19" ht="41.25" customHeight="1">
      <c r="A492" s="104"/>
      <c r="B492" s="104"/>
      <c r="C492" s="186"/>
      <c r="D492" s="104"/>
      <c r="E492" s="187"/>
      <c r="F492" s="187"/>
      <c r="G492" s="187"/>
      <c r="H492" s="187"/>
      <c r="I492" s="187"/>
      <c r="J492" s="187"/>
      <c r="K492" s="187"/>
      <c r="S492" s="187"/>
    </row>
    <row r="493" spans="1:19" ht="41.25" customHeight="1">
      <c r="A493" s="104"/>
      <c r="B493" s="104"/>
      <c r="C493" s="186"/>
      <c r="D493" s="104"/>
      <c r="E493" s="187"/>
      <c r="F493" s="187"/>
      <c r="G493" s="187"/>
      <c r="H493" s="187"/>
      <c r="I493" s="187"/>
      <c r="J493" s="187"/>
      <c r="K493" s="187"/>
      <c r="S493" s="187"/>
    </row>
    <row r="494" spans="1:19" ht="41.25" customHeight="1">
      <c r="A494" s="104"/>
      <c r="B494" s="104"/>
      <c r="C494" s="186"/>
      <c r="D494" s="104"/>
      <c r="E494" s="187"/>
      <c r="F494" s="187"/>
      <c r="G494" s="187"/>
      <c r="H494" s="187"/>
      <c r="I494" s="187"/>
      <c r="J494" s="187"/>
      <c r="K494" s="187"/>
      <c r="S494" s="187"/>
    </row>
    <row r="495" spans="1:19" ht="41.25" customHeight="1">
      <c r="A495" s="104"/>
      <c r="B495" s="104"/>
      <c r="C495" s="186"/>
      <c r="D495" s="104"/>
      <c r="E495" s="187"/>
      <c r="F495" s="187"/>
      <c r="G495" s="187"/>
      <c r="H495" s="187"/>
      <c r="I495" s="187"/>
      <c r="J495" s="187"/>
      <c r="K495" s="187"/>
      <c r="S495" s="187"/>
    </row>
    <row r="496" spans="1:19" ht="41.25" customHeight="1">
      <c r="A496" s="104"/>
      <c r="B496" s="104"/>
      <c r="C496" s="186"/>
      <c r="D496" s="104"/>
      <c r="E496" s="187"/>
      <c r="F496" s="187"/>
      <c r="G496" s="187"/>
      <c r="H496" s="187"/>
      <c r="I496" s="187"/>
      <c r="J496" s="187"/>
      <c r="K496" s="187"/>
      <c r="S496" s="187"/>
    </row>
    <row r="497" spans="1:19" ht="41.25" customHeight="1">
      <c r="A497" s="104"/>
      <c r="B497" s="104"/>
      <c r="C497" s="186"/>
      <c r="D497" s="104"/>
      <c r="E497" s="187"/>
      <c r="F497" s="187"/>
      <c r="G497" s="187"/>
      <c r="H497" s="187"/>
      <c r="I497" s="187"/>
      <c r="J497" s="187"/>
      <c r="K497" s="187"/>
      <c r="S497" s="187"/>
    </row>
    <row r="498" spans="1:19" ht="41.25" customHeight="1">
      <c r="A498" s="104"/>
      <c r="B498" s="104"/>
      <c r="C498" s="186"/>
      <c r="D498" s="104"/>
      <c r="E498" s="187"/>
      <c r="F498" s="187"/>
      <c r="G498" s="187"/>
      <c r="H498" s="187"/>
      <c r="I498" s="187"/>
      <c r="J498" s="187"/>
      <c r="K498" s="187"/>
      <c r="S498" s="187"/>
    </row>
    <row r="499" spans="1:19" ht="41.25" customHeight="1">
      <c r="A499" s="104"/>
      <c r="B499" s="104"/>
      <c r="C499" s="186"/>
      <c r="D499" s="104"/>
      <c r="E499" s="187"/>
      <c r="F499" s="187"/>
      <c r="G499" s="187"/>
      <c r="H499" s="187"/>
      <c r="I499" s="187"/>
      <c r="J499" s="187"/>
      <c r="K499" s="187"/>
      <c r="S499" s="187"/>
    </row>
    <row r="500" spans="1:19" ht="41.25" customHeight="1">
      <c r="A500" s="104"/>
      <c r="B500" s="104"/>
      <c r="C500" s="186"/>
      <c r="D500" s="104"/>
      <c r="E500" s="187"/>
      <c r="F500" s="187"/>
      <c r="G500" s="187"/>
      <c r="H500" s="187"/>
      <c r="I500" s="187"/>
      <c r="J500" s="187"/>
      <c r="K500" s="187"/>
      <c r="S500" s="187"/>
    </row>
    <row r="501" spans="1:19" ht="41.25" customHeight="1">
      <c r="A501" s="104"/>
      <c r="B501" s="104"/>
      <c r="C501" s="186"/>
      <c r="D501" s="104"/>
      <c r="E501" s="187"/>
      <c r="F501" s="187"/>
      <c r="G501" s="187"/>
      <c r="H501" s="187"/>
      <c r="I501" s="187"/>
      <c r="J501" s="187"/>
      <c r="K501" s="187"/>
      <c r="S501" s="187"/>
    </row>
    <row r="502" spans="1:19" ht="41.25" customHeight="1">
      <c r="A502" s="104"/>
      <c r="B502" s="104"/>
      <c r="C502" s="186"/>
      <c r="D502" s="104"/>
      <c r="E502" s="187"/>
      <c r="F502" s="187"/>
      <c r="G502" s="187"/>
      <c r="H502" s="187"/>
      <c r="I502" s="187"/>
      <c r="J502" s="187"/>
      <c r="K502" s="187"/>
      <c r="S502" s="187"/>
    </row>
    <row r="503" spans="1:19" ht="41.25" customHeight="1">
      <c r="A503" s="104"/>
      <c r="B503" s="104"/>
      <c r="C503" s="186"/>
      <c r="D503" s="104"/>
      <c r="E503" s="187"/>
      <c r="F503" s="187"/>
      <c r="G503" s="187"/>
      <c r="H503" s="187"/>
      <c r="I503" s="187"/>
      <c r="J503" s="187"/>
      <c r="K503" s="187"/>
      <c r="S503" s="187"/>
    </row>
    <row r="504" spans="1:19" ht="41.25" customHeight="1">
      <c r="A504" s="104"/>
      <c r="B504" s="104"/>
      <c r="C504" s="186"/>
      <c r="D504" s="104"/>
      <c r="E504" s="187"/>
      <c r="F504" s="187"/>
      <c r="G504" s="187"/>
      <c r="H504" s="187"/>
      <c r="I504" s="187"/>
      <c r="J504" s="187"/>
      <c r="K504" s="187"/>
      <c r="S504" s="187"/>
    </row>
    <row r="505" spans="1:19" ht="41.25" customHeight="1">
      <c r="A505" s="104"/>
      <c r="B505" s="104"/>
      <c r="C505" s="186"/>
      <c r="D505" s="104"/>
      <c r="E505" s="187"/>
      <c r="F505" s="187"/>
      <c r="G505" s="187"/>
      <c r="H505" s="187"/>
      <c r="I505" s="187"/>
      <c r="J505" s="187"/>
      <c r="K505" s="187"/>
      <c r="S505" s="187"/>
    </row>
    <row r="506" spans="1:19" ht="41.25" customHeight="1">
      <c r="A506" s="104"/>
      <c r="B506" s="104"/>
      <c r="C506" s="186"/>
      <c r="D506" s="104"/>
      <c r="E506" s="187"/>
      <c r="F506" s="187"/>
      <c r="G506" s="187"/>
      <c r="H506" s="187"/>
      <c r="I506" s="187"/>
      <c r="J506" s="187"/>
      <c r="K506" s="187"/>
      <c r="S506" s="187"/>
    </row>
    <row r="507" spans="1:19" ht="41.25" customHeight="1">
      <c r="A507" s="104"/>
      <c r="B507" s="104"/>
      <c r="C507" s="186"/>
      <c r="D507" s="104"/>
      <c r="E507" s="187"/>
      <c r="F507" s="187"/>
      <c r="G507" s="187"/>
      <c r="H507" s="187"/>
      <c r="I507" s="187"/>
      <c r="J507" s="187"/>
      <c r="K507" s="187"/>
      <c r="S507" s="187"/>
    </row>
    <row r="508" spans="1:19" ht="41.25" customHeight="1">
      <c r="A508" s="104"/>
      <c r="B508" s="104"/>
      <c r="C508" s="186"/>
      <c r="D508" s="104"/>
      <c r="E508" s="187"/>
      <c r="F508" s="187"/>
      <c r="G508" s="187"/>
      <c r="H508" s="187"/>
      <c r="I508" s="187"/>
      <c r="J508" s="187"/>
      <c r="K508" s="187"/>
      <c r="S508" s="187"/>
    </row>
    <row r="509" spans="1:19" ht="41.25" customHeight="1">
      <c r="A509" s="104"/>
      <c r="B509" s="104"/>
      <c r="C509" s="186"/>
      <c r="D509" s="104"/>
      <c r="E509" s="187"/>
      <c r="F509" s="187"/>
      <c r="G509" s="187"/>
      <c r="H509" s="187"/>
      <c r="I509" s="187"/>
      <c r="J509" s="187"/>
      <c r="K509" s="187"/>
      <c r="S509" s="187"/>
    </row>
    <row r="510" spans="1:19" ht="41.25" customHeight="1">
      <c r="A510" s="104"/>
      <c r="B510" s="104"/>
      <c r="C510" s="186"/>
      <c r="D510" s="104"/>
      <c r="E510" s="187"/>
      <c r="F510" s="187"/>
      <c r="G510" s="187"/>
      <c r="H510" s="187"/>
      <c r="I510" s="187"/>
      <c r="J510" s="187"/>
      <c r="K510" s="187"/>
      <c r="S510" s="187"/>
    </row>
    <row r="511" spans="1:19" ht="41.25" customHeight="1">
      <c r="A511" s="104"/>
      <c r="B511" s="104"/>
      <c r="C511" s="186"/>
      <c r="D511" s="104"/>
      <c r="E511" s="187"/>
      <c r="F511" s="187"/>
      <c r="G511" s="187"/>
      <c r="H511" s="187"/>
      <c r="I511" s="187"/>
      <c r="J511" s="187"/>
      <c r="K511" s="187"/>
      <c r="S511" s="187"/>
    </row>
    <row r="512" spans="1:19" ht="41.25" customHeight="1">
      <c r="A512" s="104"/>
      <c r="B512" s="104"/>
      <c r="C512" s="186"/>
      <c r="D512" s="104"/>
      <c r="E512" s="187"/>
      <c r="F512" s="187"/>
      <c r="G512" s="187"/>
      <c r="H512" s="187"/>
      <c r="I512" s="187"/>
      <c r="J512" s="187"/>
      <c r="K512" s="187"/>
      <c r="S512" s="187"/>
    </row>
    <row r="513" spans="1:19" ht="41.25" customHeight="1">
      <c r="A513" s="104"/>
      <c r="B513" s="104"/>
      <c r="C513" s="186"/>
      <c r="D513" s="104"/>
      <c r="E513" s="187"/>
      <c r="F513" s="187"/>
      <c r="G513" s="187"/>
      <c r="H513" s="187"/>
      <c r="I513" s="187"/>
      <c r="J513" s="187"/>
      <c r="K513" s="187"/>
      <c r="S513" s="187"/>
    </row>
    <row r="514" spans="1:19" ht="41.25" customHeight="1">
      <c r="A514" s="104"/>
      <c r="B514" s="104"/>
      <c r="C514" s="186"/>
      <c r="D514" s="104"/>
      <c r="E514" s="187"/>
      <c r="F514" s="187"/>
      <c r="G514" s="187"/>
      <c r="H514" s="187"/>
      <c r="I514" s="187"/>
      <c r="J514" s="187"/>
      <c r="K514" s="187"/>
      <c r="S514" s="187"/>
    </row>
    <row r="515" spans="1:19" ht="41.25" customHeight="1">
      <c r="A515" s="104"/>
      <c r="B515" s="104"/>
      <c r="C515" s="186"/>
      <c r="D515" s="104"/>
      <c r="E515" s="187"/>
      <c r="F515" s="187"/>
      <c r="G515" s="187"/>
      <c r="H515" s="187"/>
      <c r="I515" s="187"/>
      <c r="J515" s="187"/>
      <c r="K515" s="187"/>
      <c r="S515" s="187"/>
    </row>
    <row r="516" spans="1:19" ht="41.25" customHeight="1">
      <c r="A516" s="104"/>
      <c r="B516" s="104"/>
      <c r="C516" s="186"/>
      <c r="D516" s="104"/>
      <c r="E516" s="187"/>
      <c r="F516" s="187"/>
      <c r="G516" s="187"/>
      <c r="H516" s="187"/>
      <c r="I516" s="187"/>
      <c r="J516" s="187"/>
      <c r="K516" s="187"/>
      <c r="S516" s="187"/>
    </row>
    <row r="517" spans="1:19" ht="41.25" customHeight="1">
      <c r="A517" s="104"/>
      <c r="B517" s="104"/>
      <c r="C517" s="186"/>
      <c r="D517" s="104"/>
      <c r="E517" s="187"/>
      <c r="F517" s="187"/>
      <c r="G517" s="187"/>
      <c r="H517" s="187"/>
      <c r="I517" s="187"/>
      <c r="J517" s="187"/>
      <c r="K517" s="187"/>
      <c r="S517" s="187"/>
    </row>
    <row r="518" spans="1:19" ht="41.25" customHeight="1">
      <c r="A518" s="104"/>
      <c r="B518" s="104"/>
      <c r="C518" s="186"/>
      <c r="D518" s="104"/>
      <c r="E518" s="187"/>
      <c r="F518" s="187"/>
      <c r="G518" s="187"/>
      <c r="H518" s="187"/>
      <c r="I518" s="187"/>
      <c r="J518" s="187"/>
      <c r="K518" s="187"/>
      <c r="S518" s="187"/>
    </row>
    <row r="519" spans="1:19" ht="41.25" customHeight="1">
      <c r="A519" s="104"/>
      <c r="B519" s="104"/>
      <c r="C519" s="186"/>
      <c r="D519" s="104"/>
      <c r="E519" s="187"/>
      <c r="F519" s="187"/>
      <c r="G519" s="187"/>
      <c r="H519" s="187"/>
      <c r="I519" s="187"/>
      <c r="J519" s="187"/>
      <c r="K519" s="187"/>
      <c r="S519" s="187"/>
    </row>
    <row r="520" spans="1:19" ht="41.25" customHeight="1">
      <c r="A520" s="104"/>
      <c r="B520" s="104"/>
      <c r="C520" s="186"/>
      <c r="D520" s="104"/>
      <c r="E520" s="187"/>
      <c r="F520" s="187"/>
      <c r="G520" s="187"/>
      <c r="H520" s="187"/>
      <c r="I520" s="187"/>
      <c r="J520" s="187"/>
      <c r="K520" s="187"/>
      <c r="S520" s="187"/>
    </row>
    <row r="521" spans="1:19" ht="41.25" customHeight="1">
      <c r="A521" s="104"/>
      <c r="B521" s="104"/>
      <c r="C521" s="186"/>
      <c r="D521" s="104"/>
      <c r="E521" s="187"/>
      <c r="F521" s="187"/>
      <c r="G521" s="187"/>
      <c r="H521" s="187"/>
      <c r="I521" s="187"/>
      <c r="J521" s="187"/>
      <c r="K521" s="187"/>
      <c r="S521" s="187"/>
    </row>
    <row r="522" spans="1:19" ht="41.25" customHeight="1">
      <c r="A522" s="104"/>
      <c r="B522" s="104"/>
      <c r="C522" s="186"/>
      <c r="D522" s="104"/>
      <c r="E522" s="187"/>
      <c r="F522" s="187"/>
      <c r="G522" s="187"/>
      <c r="H522" s="187"/>
      <c r="I522" s="187"/>
      <c r="J522" s="187"/>
      <c r="K522" s="187"/>
      <c r="S522" s="187"/>
    </row>
    <row r="523" spans="1:19" ht="41.25" customHeight="1">
      <c r="A523" s="104"/>
      <c r="B523" s="104"/>
      <c r="C523" s="186"/>
      <c r="D523" s="104"/>
      <c r="E523" s="187"/>
      <c r="F523" s="187"/>
      <c r="G523" s="187"/>
      <c r="H523" s="187"/>
      <c r="I523" s="187"/>
      <c r="J523" s="187"/>
      <c r="K523" s="187"/>
      <c r="S523" s="187"/>
    </row>
    <row r="524" spans="1:19" ht="41.25" customHeight="1">
      <c r="A524" s="104"/>
      <c r="B524" s="104"/>
      <c r="C524" s="186"/>
      <c r="D524" s="104"/>
      <c r="E524" s="187"/>
      <c r="F524" s="187"/>
      <c r="G524" s="187"/>
      <c r="H524" s="187"/>
      <c r="I524" s="187"/>
      <c r="J524" s="187"/>
      <c r="K524" s="187"/>
      <c r="S524" s="187"/>
    </row>
    <row r="525" spans="1:19" ht="41.25" customHeight="1">
      <c r="A525" s="104"/>
      <c r="B525" s="104"/>
      <c r="C525" s="186"/>
      <c r="D525" s="104"/>
      <c r="E525" s="187"/>
      <c r="F525" s="187"/>
      <c r="G525" s="187"/>
      <c r="H525" s="187"/>
      <c r="I525" s="187"/>
      <c r="J525" s="187"/>
      <c r="K525" s="187"/>
      <c r="S525" s="187"/>
    </row>
    <row r="526" spans="1:19" ht="41.25" customHeight="1">
      <c r="A526" s="104"/>
      <c r="B526" s="104"/>
      <c r="C526" s="186"/>
      <c r="D526" s="104"/>
      <c r="E526" s="187"/>
      <c r="F526" s="187"/>
      <c r="G526" s="187"/>
      <c r="H526" s="187"/>
      <c r="I526" s="187"/>
      <c r="J526" s="187"/>
      <c r="K526" s="187"/>
      <c r="S526" s="187"/>
    </row>
    <row r="527" spans="1:19" ht="41.25" customHeight="1">
      <c r="A527" s="104"/>
      <c r="B527" s="104"/>
      <c r="C527" s="186"/>
      <c r="D527" s="104"/>
      <c r="E527" s="187"/>
      <c r="F527" s="187"/>
      <c r="G527" s="187"/>
      <c r="H527" s="187"/>
      <c r="I527" s="187"/>
      <c r="J527" s="187"/>
      <c r="K527" s="187"/>
      <c r="S527" s="187"/>
    </row>
    <row r="528" spans="1:19" ht="41.25" customHeight="1">
      <c r="A528" s="104"/>
      <c r="B528" s="104"/>
      <c r="C528" s="186"/>
      <c r="D528" s="104"/>
      <c r="E528" s="187"/>
      <c r="F528" s="187"/>
      <c r="G528" s="187"/>
      <c r="H528" s="187"/>
      <c r="I528" s="187"/>
      <c r="J528" s="187"/>
      <c r="K528" s="187"/>
      <c r="S528" s="187"/>
    </row>
    <row r="529" spans="1:19" ht="41.25" customHeight="1">
      <c r="A529" s="104"/>
      <c r="B529" s="104"/>
      <c r="C529" s="186"/>
      <c r="D529" s="104"/>
      <c r="E529" s="187"/>
      <c r="F529" s="187"/>
      <c r="G529" s="187"/>
      <c r="H529" s="187"/>
      <c r="I529" s="187"/>
      <c r="J529" s="187"/>
      <c r="K529" s="187"/>
      <c r="S529" s="187"/>
    </row>
    <row r="530" spans="1:19" ht="41.25" customHeight="1">
      <c r="A530" s="104"/>
      <c r="B530" s="104"/>
      <c r="C530" s="186"/>
      <c r="D530" s="104"/>
      <c r="E530" s="187"/>
      <c r="F530" s="187"/>
      <c r="G530" s="187"/>
      <c r="H530" s="187"/>
      <c r="I530" s="187"/>
      <c r="J530" s="187"/>
      <c r="K530" s="187"/>
      <c r="S530" s="187"/>
    </row>
    <row r="531" spans="1:19" ht="41.25" customHeight="1">
      <c r="A531" s="104"/>
      <c r="B531" s="104"/>
      <c r="C531" s="186"/>
      <c r="D531" s="104"/>
      <c r="E531" s="187"/>
      <c r="F531" s="187"/>
      <c r="G531" s="187"/>
      <c r="H531" s="187"/>
      <c r="I531" s="187"/>
      <c r="J531" s="187"/>
      <c r="K531" s="187"/>
      <c r="S531" s="187"/>
    </row>
    <row r="532" spans="1:19" ht="41.25" customHeight="1">
      <c r="A532" s="104"/>
      <c r="B532" s="104"/>
      <c r="C532" s="186"/>
      <c r="D532" s="104"/>
      <c r="E532" s="187"/>
      <c r="F532" s="187"/>
      <c r="G532" s="187"/>
      <c r="H532" s="187"/>
      <c r="I532" s="187"/>
      <c r="J532" s="187"/>
      <c r="K532" s="187"/>
      <c r="S532" s="187"/>
    </row>
    <row r="533" spans="1:19" ht="41.25" customHeight="1">
      <c r="A533" s="104"/>
      <c r="B533" s="104"/>
      <c r="C533" s="186"/>
      <c r="D533" s="104"/>
      <c r="E533" s="187"/>
      <c r="F533" s="187"/>
      <c r="G533" s="187"/>
      <c r="H533" s="187"/>
      <c r="I533" s="187"/>
      <c r="J533" s="187"/>
      <c r="K533" s="187"/>
      <c r="S533" s="187"/>
    </row>
    <row r="534" spans="1:19" ht="41.25" customHeight="1">
      <c r="A534" s="104"/>
      <c r="B534" s="104"/>
      <c r="C534" s="186"/>
      <c r="D534" s="104"/>
      <c r="E534" s="187"/>
      <c r="F534" s="187"/>
      <c r="G534" s="187"/>
      <c r="H534" s="187"/>
      <c r="I534" s="187"/>
      <c r="J534" s="187"/>
      <c r="K534" s="187"/>
      <c r="S534" s="187"/>
    </row>
    <row r="535" spans="1:19" ht="41.25" customHeight="1">
      <c r="A535" s="104"/>
      <c r="B535" s="104"/>
      <c r="C535" s="186"/>
      <c r="D535" s="104"/>
      <c r="E535" s="187"/>
      <c r="F535" s="187"/>
      <c r="G535" s="187"/>
      <c r="H535" s="187"/>
      <c r="I535" s="187"/>
      <c r="J535" s="187"/>
      <c r="K535" s="187"/>
      <c r="S535" s="187"/>
    </row>
    <row r="536" spans="1:19" ht="41.25" customHeight="1">
      <c r="A536" s="104"/>
      <c r="B536" s="104"/>
      <c r="C536" s="186"/>
      <c r="D536" s="104"/>
      <c r="E536" s="187"/>
      <c r="F536" s="187"/>
      <c r="G536" s="187"/>
      <c r="H536" s="187"/>
      <c r="I536" s="187"/>
      <c r="J536" s="187"/>
      <c r="K536" s="187"/>
      <c r="S536" s="187"/>
    </row>
    <row r="537" spans="1:19" ht="41.25" customHeight="1">
      <c r="A537" s="104"/>
      <c r="B537" s="104"/>
      <c r="C537" s="186"/>
      <c r="D537" s="104"/>
      <c r="E537" s="187"/>
      <c r="F537" s="187"/>
      <c r="G537" s="187"/>
      <c r="H537" s="187"/>
      <c r="I537" s="187"/>
      <c r="J537" s="187"/>
      <c r="K537" s="187"/>
      <c r="S537" s="187"/>
    </row>
    <row r="538" spans="1:19" ht="41.25" customHeight="1">
      <c r="A538" s="104"/>
      <c r="B538" s="104"/>
      <c r="C538" s="186"/>
      <c r="D538" s="104"/>
      <c r="E538" s="187"/>
      <c r="F538" s="187"/>
      <c r="G538" s="187"/>
      <c r="H538" s="187"/>
      <c r="I538" s="187"/>
      <c r="J538" s="187"/>
      <c r="K538" s="187"/>
      <c r="S538" s="187"/>
    </row>
    <row r="539" spans="1:19" ht="41.25" customHeight="1">
      <c r="A539" s="104"/>
      <c r="B539" s="104"/>
      <c r="C539" s="186"/>
      <c r="D539" s="104"/>
      <c r="E539" s="187"/>
      <c r="F539" s="187"/>
      <c r="G539" s="187"/>
      <c r="H539" s="187"/>
      <c r="I539" s="187"/>
      <c r="J539" s="187"/>
      <c r="K539" s="187"/>
      <c r="S539" s="187"/>
    </row>
    <row r="540" spans="1:19" ht="41.25" customHeight="1">
      <c r="A540" s="104"/>
      <c r="B540" s="104"/>
      <c r="C540" s="186"/>
      <c r="D540" s="104"/>
      <c r="E540" s="187"/>
      <c r="F540" s="187"/>
      <c r="G540" s="187"/>
      <c r="H540" s="187"/>
      <c r="I540" s="187"/>
      <c r="J540" s="187"/>
      <c r="K540" s="187"/>
      <c r="S540" s="187"/>
    </row>
    <row r="541" spans="1:19" ht="41.25" customHeight="1">
      <c r="A541" s="104"/>
      <c r="B541" s="104"/>
      <c r="C541" s="186"/>
      <c r="D541" s="104"/>
      <c r="E541" s="187"/>
      <c r="F541" s="187"/>
      <c r="G541" s="187"/>
      <c r="H541" s="187"/>
      <c r="I541" s="187"/>
      <c r="J541" s="187"/>
      <c r="K541" s="187"/>
      <c r="S541" s="187"/>
    </row>
    <row r="542" spans="1:19" ht="41.25" customHeight="1">
      <c r="A542" s="104"/>
      <c r="B542" s="104"/>
      <c r="C542" s="186"/>
      <c r="D542" s="104"/>
      <c r="E542" s="187"/>
      <c r="F542" s="187"/>
      <c r="G542" s="187"/>
      <c r="H542" s="187"/>
      <c r="I542" s="187"/>
      <c r="J542" s="187"/>
      <c r="K542" s="187"/>
      <c r="S542" s="187"/>
    </row>
    <row r="543" spans="1:19" ht="41.25" customHeight="1">
      <c r="A543" s="104"/>
      <c r="B543" s="104"/>
      <c r="C543" s="186"/>
      <c r="D543" s="104"/>
      <c r="E543" s="187"/>
      <c r="F543" s="187"/>
      <c r="G543" s="187"/>
      <c r="H543" s="187"/>
      <c r="I543" s="187"/>
      <c r="J543" s="187"/>
      <c r="K543" s="187"/>
      <c r="S543" s="187"/>
    </row>
    <row r="544" spans="1:19" ht="41.25" customHeight="1">
      <c r="A544" s="104"/>
      <c r="B544" s="104"/>
      <c r="C544" s="186"/>
      <c r="D544" s="104"/>
      <c r="E544" s="187"/>
      <c r="F544" s="187"/>
      <c r="G544" s="187"/>
      <c r="H544" s="187"/>
      <c r="I544" s="187"/>
      <c r="J544" s="187"/>
      <c r="K544" s="187"/>
      <c r="S544" s="187"/>
    </row>
    <row r="545" spans="1:19" ht="41.25" customHeight="1">
      <c r="A545" s="104"/>
      <c r="B545" s="104"/>
      <c r="C545" s="186"/>
      <c r="D545" s="104"/>
      <c r="E545" s="187"/>
      <c r="F545" s="187"/>
      <c r="G545" s="187"/>
      <c r="H545" s="187"/>
      <c r="I545" s="187"/>
      <c r="J545" s="187"/>
      <c r="K545" s="187"/>
      <c r="S545" s="187"/>
    </row>
    <row r="546" spans="1:19" ht="41.25" customHeight="1">
      <c r="A546" s="104"/>
      <c r="B546" s="104"/>
      <c r="C546" s="186"/>
      <c r="D546" s="104"/>
      <c r="E546" s="187"/>
      <c r="F546" s="187"/>
      <c r="G546" s="187"/>
      <c r="H546" s="187"/>
      <c r="I546" s="187"/>
      <c r="J546" s="187"/>
      <c r="K546" s="187"/>
      <c r="S546" s="187"/>
    </row>
    <row r="547" spans="1:19" ht="41.25" customHeight="1">
      <c r="A547" s="104"/>
      <c r="B547" s="104"/>
      <c r="C547" s="186"/>
      <c r="D547" s="104"/>
      <c r="E547" s="187"/>
      <c r="F547" s="187"/>
      <c r="G547" s="187"/>
      <c r="H547" s="187"/>
      <c r="I547" s="187"/>
      <c r="J547" s="187"/>
      <c r="K547" s="187"/>
      <c r="S547" s="187"/>
    </row>
    <row r="548" spans="1:19" ht="41.25" customHeight="1">
      <c r="A548" s="104"/>
      <c r="B548" s="104"/>
      <c r="C548" s="186"/>
      <c r="D548" s="104"/>
      <c r="E548" s="187"/>
      <c r="F548" s="187"/>
      <c r="G548" s="187"/>
      <c r="H548" s="187"/>
      <c r="I548" s="187"/>
      <c r="J548" s="187"/>
      <c r="K548" s="187"/>
      <c r="S548" s="187"/>
    </row>
    <row r="549" spans="1:19" ht="41.25" customHeight="1">
      <c r="A549" s="104"/>
      <c r="B549" s="104"/>
      <c r="C549" s="186"/>
      <c r="D549" s="104"/>
      <c r="E549" s="187"/>
      <c r="F549" s="187"/>
      <c r="G549" s="187"/>
      <c r="H549" s="187"/>
      <c r="I549" s="187"/>
      <c r="J549" s="187"/>
      <c r="K549" s="187"/>
      <c r="S549" s="187"/>
    </row>
    <row r="550" spans="1:19" ht="41.25" customHeight="1">
      <c r="A550" s="104"/>
      <c r="B550" s="104"/>
      <c r="C550" s="186"/>
      <c r="D550" s="104"/>
      <c r="E550" s="187"/>
      <c r="F550" s="187"/>
      <c r="G550" s="187"/>
      <c r="H550" s="187"/>
      <c r="I550" s="187"/>
      <c r="J550" s="187"/>
      <c r="K550" s="187"/>
      <c r="S550" s="187"/>
    </row>
    <row r="551" spans="1:19" ht="41.25" customHeight="1">
      <c r="A551" s="104"/>
      <c r="B551" s="104"/>
      <c r="C551" s="186"/>
      <c r="D551" s="104"/>
      <c r="E551" s="187"/>
      <c r="F551" s="187"/>
      <c r="G551" s="187"/>
      <c r="H551" s="187"/>
      <c r="I551" s="187"/>
      <c r="J551" s="187"/>
      <c r="K551" s="187"/>
      <c r="S551" s="187"/>
    </row>
    <row r="552" spans="1:19" ht="41.25" customHeight="1">
      <c r="A552" s="104"/>
      <c r="B552" s="104"/>
      <c r="C552" s="186"/>
      <c r="D552" s="104"/>
      <c r="E552" s="187"/>
      <c r="F552" s="187"/>
      <c r="G552" s="187"/>
      <c r="H552" s="187"/>
      <c r="I552" s="187"/>
      <c r="J552" s="187"/>
      <c r="K552" s="187"/>
      <c r="S552" s="187"/>
    </row>
    <row r="553" spans="1:19" ht="41.25" customHeight="1">
      <c r="A553" s="104"/>
      <c r="B553" s="104"/>
      <c r="C553" s="186"/>
      <c r="D553" s="104"/>
      <c r="E553" s="187"/>
      <c r="F553" s="187"/>
      <c r="G553" s="187"/>
      <c r="H553" s="187"/>
      <c r="I553" s="187"/>
      <c r="J553" s="187"/>
      <c r="K553" s="187"/>
      <c r="S553" s="187"/>
    </row>
    <row r="554" spans="1:19" ht="41.25" customHeight="1">
      <c r="A554" s="104"/>
      <c r="B554" s="104"/>
      <c r="C554" s="186"/>
      <c r="D554" s="104"/>
      <c r="E554" s="187"/>
      <c r="F554" s="187"/>
      <c r="G554" s="187"/>
      <c r="H554" s="187"/>
      <c r="I554" s="187"/>
      <c r="J554" s="187"/>
      <c r="K554" s="187"/>
      <c r="S554" s="187"/>
    </row>
    <row r="555" spans="1:19" ht="41.25" customHeight="1">
      <c r="A555" s="104"/>
      <c r="B555" s="104"/>
      <c r="C555" s="186"/>
      <c r="D555" s="104"/>
      <c r="E555" s="187"/>
      <c r="F555" s="187"/>
      <c r="G555" s="187"/>
      <c r="H555" s="187"/>
      <c r="I555" s="187"/>
      <c r="J555" s="187"/>
      <c r="K555" s="187"/>
      <c r="S555" s="187"/>
    </row>
    <row r="556" spans="1:19" ht="41.25" customHeight="1">
      <c r="A556" s="104"/>
      <c r="B556" s="104"/>
      <c r="C556" s="186"/>
      <c r="D556" s="104"/>
      <c r="E556" s="187"/>
      <c r="F556" s="187"/>
      <c r="G556" s="187"/>
      <c r="H556" s="187"/>
      <c r="I556" s="187"/>
      <c r="J556" s="187"/>
      <c r="K556" s="187"/>
      <c r="S556" s="187"/>
    </row>
    <row r="557" spans="1:19" ht="41.25" customHeight="1">
      <c r="A557" s="104"/>
      <c r="B557" s="104"/>
      <c r="C557" s="186"/>
      <c r="D557" s="104"/>
      <c r="E557" s="187"/>
      <c r="F557" s="187"/>
      <c r="G557" s="187"/>
      <c r="H557" s="187"/>
      <c r="I557" s="187"/>
      <c r="J557" s="187"/>
      <c r="K557" s="187"/>
      <c r="S557" s="187"/>
    </row>
    <row r="558" spans="1:19" ht="41.25" customHeight="1">
      <c r="A558" s="104"/>
      <c r="B558" s="104"/>
      <c r="C558" s="186"/>
      <c r="D558" s="104"/>
      <c r="E558" s="187"/>
      <c r="F558" s="187"/>
      <c r="G558" s="187"/>
      <c r="H558" s="187"/>
      <c r="I558" s="187"/>
      <c r="J558" s="187"/>
      <c r="K558" s="187"/>
      <c r="S558" s="187"/>
    </row>
    <row r="559" spans="1:19" ht="41.25" customHeight="1">
      <c r="A559" s="104"/>
      <c r="B559" s="104"/>
      <c r="C559" s="186"/>
      <c r="D559" s="104"/>
      <c r="E559" s="187"/>
      <c r="F559" s="187"/>
      <c r="G559" s="187"/>
      <c r="H559" s="187"/>
      <c r="I559" s="187"/>
      <c r="J559" s="187"/>
      <c r="K559" s="187"/>
      <c r="S559" s="187"/>
    </row>
    <row r="560" spans="1:19" ht="41.25" customHeight="1">
      <c r="A560" s="104"/>
      <c r="B560" s="104"/>
      <c r="C560" s="186"/>
      <c r="D560" s="104"/>
      <c r="E560" s="187"/>
      <c r="F560" s="187"/>
      <c r="G560" s="187"/>
      <c r="H560" s="187"/>
      <c r="I560" s="187"/>
      <c r="J560" s="187"/>
      <c r="K560" s="187"/>
      <c r="S560" s="187"/>
    </row>
    <row r="561" spans="1:19" ht="41.25" customHeight="1">
      <c r="A561" s="104"/>
      <c r="B561" s="104"/>
      <c r="C561" s="186"/>
      <c r="D561" s="104"/>
      <c r="E561" s="187"/>
      <c r="F561" s="187"/>
      <c r="G561" s="187"/>
      <c r="H561" s="187"/>
      <c r="I561" s="187"/>
      <c r="J561" s="187"/>
      <c r="K561" s="187"/>
      <c r="S561" s="187"/>
    </row>
    <row r="562" spans="1:19" ht="41.25" customHeight="1">
      <c r="A562" s="104"/>
      <c r="B562" s="104"/>
      <c r="C562" s="186"/>
      <c r="D562" s="104"/>
      <c r="E562" s="187"/>
      <c r="F562" s="187"/>
      <c r="G562" s="187"/>
      <c r="H562" s="187"/>
      <c r="I562" s="187"/>
      <c r="J562" s="187"/>
      <c r="K562" s="187"/>
      <c r="S562" s="187"/>
    </row>
    <row r="563" spans="1:19" ht="41.25" customHeight="1">
      <c r="A563" s="104"/>
      <c r="B563" s="104"/>
      <c r="C563" s="186"/>
      <c r="D563" s="104"/>
      <c r="E563" s="187"/>
      <c r="F563" s="187"/>
      <c r="G563" s="187"/>
      <c r="H563" s="187"/>
      <c r="I563" s="187"/>
      <c r="J563" s="187"/>
      <c r="K563" s="187"/>
      <c r="S563" s="187"/>
    </row>
    <row r="564" spans="1:19" ht="41.25" customHeight="1">
      <c r="A564" s="104"/>
      <c r="B564" s="104"/>
      <c r="C564" s="186"/>
      <c r="D564" s="104"/>
      <c r="E564" s="187"/>
      <c r="F564" s="187"/>
      <c r="G564" s="187"/>
      <c r="H564" s="187"/>
      <c r="I564" s="187"/>
      <c r="J564" s="187"/>
      <c r="K564" s="187"/>
      <c r="S564" s="187"/>
    </row>
    <row r="565" spans="1:19" ht="41.25" customHeight="1">
      <c r="A565" s="104"/>
      <c r="B565" s="104"/>
      <c r="C565" s="186"/>
      <c r="D565" s="104"/>
      <c r="E565" s="187"/>
      <c r="F565" s="187"/>
      <c r="G565" s="187"/>
      <c r="H565" s="187"/>
      <c r="I565" s="187"/>
      <c r="J565" s="187"/>
      <c r="K565" s="187"/>
      <c r="S565" s="187"/>
    </row>
    <row r="566" spans="1:19" ht="41.25" customHeight="1">
      <c r="A566" s="104"/>
      <c r="B566" s="104"/>
      <c r="C566" s="186"/>
      <c r="D566" s="104"/>
      <c r="E566" s="187"/>
      <c r="F566" s="187"/>
      <c r="G566" s="187"/>
      <c r="H566" s="187"/>
      <c r="I566" s="187"/>
      <c r="J566" s="187"/>
      <c r="K566" s="187"/>
      <c r="S566" s="187"/>
    </row>
    <row r="567" spans="1:19" ht="41.25" customHeight="1">
      <c r="A567" s="104"/>
      <c r="B567" s="104"/>
      <c r="C567" s="186"/>
      <c r="D567" s="104"/>
      <c r="E567" s="187"/>
      <c r="F567" s="187"/>
      <c r="G567" s="187"/>
      <c r="H567" s="187"/>
      <c r="I567" s="187"/>
      <c r="J567" s="187"/>
      <c r="K567" s="187"/>
      <c r="S567" s="187"/>
    </row>
    <row r="568" spans="1:19" ht="41.25" customHeight="1">
      <c r="A568" s="104"/>
      <c r="B568" s="104"/>
      <c r="C568" s="186"/>
      <c r="D568" s="104"/>
      <c r="E568" s="187"/>
      <c r="F568" s="187"/>
      <c r="G568" s="187"/>
      <c r="H568" s="187"/>
      <c r="I568" s="187"/>
      <c r="J568" s="187"/>
      <c r="K568" s="187"/>
      <c r="S568" s="187"/>
    </row>
    <row r="569" spans="1:19" ht="41.25" customHeight="1">
      <c r="A569" s="104"/>
      <c r="B569" s="104"/>
      <c r="C569" s="186"/>
      <c r="D569" s="104"/>
      <c r="E569" s="187"/>
      <c r="F569" s="187"/>
      <c r="G569" s="187"/>
      <c r="H569" s="187"/>
      <c r="I569" s="187"/>
      <c r="J569" s="187"/>
      <c r="K569" s="187"/>
      <c r="S569" s="187"/>
    </row>
    <row r="570" spans="1:19" ht="41.25" customHeight="1">
      <c r="A570" s="104"/>
      <c r="B570" s="104"/>
      <c r="C570" s="186"/>
      <c r="D570" s="104"/>
      <c r="E570" s="187"/>
      <c r="F570" s="187"/>
      <c r="G570" s="187"/>
      <c r="H570" s="187"/>
      <c r="I570" s="187"/>
      <c r="J570" s="187"/>
      <c r="K570" s="187"/>
      <c r="S570" s="187"/>
    </row>
    <row r="571" spans="1:19" ht="41.25" customHeight="1">
      <c r="A571" s="104"/>
      <c r="B571" s="104"/>
      <c r="C571" s="186"/>
      <c r="D571" s="104"/>
      <c r="E571" s="187"/>
      <c r="F571" s="187"/>
      <c r="G571" s="187"/>
      <c r="H571" s="187"/>
      <c r="I571" s="187"/>
      <c r="J571" s="187"/>
      <c r="K571" s="187"/>
      <c r="S571" s="187"/>
    </row>
    <row r="572" spans="1:19" ht="41.25" customHeight="1">
      <c r="A572" s="104"/>
      <c r="B572" s="104"/>
      <c r="C572" s="186"/>
      <c r="D572" s="104"/>
      <c r="E572" s="187"/>
      <c r="F572" s="187"/>
      <c r="G572" s="187"/>
      <c r="H572" s="187"/>
      <c r="I572" s="187"/>
      <c r="J572" s="187"/>
      <c r="K572" s="187"/>
      <c r="S572" s="187"/>
    </row>
    <row r="573" spans="1:19" ht="41.25" customHeight="1">
      <c r="A573" s="104"/>
      <c r="B573" s="104"/>
      <c r="C573" s="186"/>
      <c r="D573" s="104"/>
      <c r="E573" s="187"/>
      <c r="F573" s="187"/>
      <c r="G573" s="187"/>
      <c r="H573" s="187"/>
      <c r="I573" s="187"/>
      <c r="J573" s="187"/>
      <c r="K573" s="187"/>
      <c r="S573" s="187"/>
    </row>
    <row r="574" spans="1:19" ht="41.25" customHeight="1">
      <c r="A574" s="104"/>
      <c r="B574" s="104"/>
      <c r="C574" s="186"/>
      <c r="D574" s="104"/>
      <c r="E574" s="187"/>
      <c r="F574" s="187"/>
      <c r="G574" s="187"/>
      <c r="H574" s="187"/>
      <c r="I574" s="187"/>
      <c r="J574" s="187"/>
      <c r="K574" s="187"/>
      <c r="S574" s="187"/>
    </row>
    <row r="575" spans="1:19" ht="41.25" customHeight="1">
      <c r="A575" s="104"/>
      <c r="B575" s="104"/>
      <c r="C575" s="186"/>
      <c r="D575" s="104"/>
      <c r="E575" s="187"/>
      <c r="F575" s="187"/>
      <c r="G575" s="187"/>
      <c r="H575" s="187"/>
      <c r="I575" s="187"/>
      <c r="J575" s="187"/>
      <c r="K575" s="187"/>
      <c r="S575" s="187"/>
    </row>
    <row r="576" spans="1:19" ht="41.25" customHeight="1">
      <c r="A576" s="104"/>
      <c r="B576" s="104"/>
      <c r="C576" s="186"/>
      <c r="D576" s="104"/>
      <c r="E576" s="187"/>
      <c r="F576" s="187"/>
      <c r="G576" s="187"/>
      <c r="H576" s="187"/>
      <c r="I576" s="187"/>
      <c r="J576" s="187"/>
      <c r="K576" s="187"/>
      <c r="S576" s="187"/>
    </row>
    <row r="577" spans="1:19" ht="41.25" customHeight="1">
      <c r="A577" s="104"/>
      <c r="B577" s="104"/>
      <c r="C577" s="186"/>
      <c r="D577" s="104"/>
      <c r="E577" s="187"/>
      <c r="F577" s="187"/>
      <c r="G577" s="187"/>
      <c r="H577" s="187"/>
      <c r="I577" s="187"/>
      <c r="J577" s="187"/>
      <c r="K577" s="187"/>
      <c r="S577" s="187"/>
    </row>
    <row r="578" spans="1:19" ht="41.25" customHeight="1">
      <c r="A578" s="104"/>
      <c r="B578" s="104"/>
      <c r="C578" s="186"/>
      <c r="D578" s="104"/>
      <c r="E578" s="187"/>
      <c r="F578" s="187"/>
      <c r="G578" s="187"/>
      <c r="H578" s="187"/>
      <c r="I578" s="187"/>
      <c r="J578" s="187"/>
      <c r="K578" s="187"/>
      <c r="S578" s="187"/>
    </row>
    <row r="579" spans="1:19" ht="41.25" customHeight="1">
      <c r="A579" s="104"/>
      <c r="B579" s="104"/>
      <c r="C579" s="186"/>
      <c r="D579" s="104"/>
      <c r="E579" s="187"/>
      <c r="F579" s="187"/>
      <c r="G579" s="187"/>
      <c r="H579" s="187"/>
      <c r="I579" s="187"/>
      <c r="J579" s="187"/>
      <c r="K579" s="187"/>
      <c r="S579" s="187"/>
    </row>
    <row r="580" spans="1:19" ht="41.25" customHeight="1">
      <c r="A580" s="104"/>
      <c r="B580" s="104"/>
      <c r="C580" s="186"/>
      <c r="D580" s="104"/>
      <c r="E580" s="187"/>
      <c r="F580" s="187"/>
      <c r="G580" s="187"/>
      <c r="H580" s="187"/>
      <c r="I580" s="187"/>
      <c r="J580" s="187"/>
      <c r="K580" s="187"/>
      <c r="S580" s="187"/>
    </row>
    <row r="581" spans="1:19" ht="41.25" customHeight="1">
      <c r="A581" s="104"/>
      <c r="B581" s="104"/>
      <c r="C581" s="186"/>
      <c r="D581" s="104"/>
      <c r="E581" s="187"/>
      <c r="F581" s="187"/>
      <c r="G581" s="187"/>
      <c r="H581" s="187"/>
      <c r="I581" s="187"/>
      <c r="J581" s="187"/>
      <c r="K581" s="187"/>
      <c r="S581" s="187"/>
    </row>
    <row r="582" spans="1:19" ht="41.25" customHeight="1">
      <c r="A582" s="104"/>
      <c r="B582" s="104"/>
      <c r="C582" s="186"/>
      <c r="D582" s="104"/>
      <c r="E582" s="187"/>
      <c r="F582" s="187"/>
      <c r="G582" s="187"/>
      <c r="H582" s="187"/>
      <c r="I582" s="187"/>
      <c r="J582" s="187"/>
      <c r="K582" s="187"/>
      <c r="S582" s="187"/>
    </row>
    <row r="583" spans="1:19" ht="41.25" customHeight="1">
      <c r="A583" s="104"/>
      <c r="B583" s="104"/>
      <c r="C583" s="186"/>
      <c r="D583" s="104"/>
      <c r="E583" s="187"/>
      <c r="F583" s="187"/>
      <c r="G583" s="187"/>
      <c r="H583" s="187"/>
      <c r="I583" s="187"/>
      <c r="J583" s="187"/>
      <c r="K583" s="187"/>
      <c r="S583" s="187"/>
    </row>
    <row r="584" spans="1:19" ht="41.25" customHeight="1">
      <c r="A584" s="104"/>
      <c r="B584" s="104"/>
      <c r="C584" s="186"/>
      <c r="D584" s="104"/>
      <c r="E584" s="187"/>
      <c r="F584" s="187"/>
      <c r="G584" s="187"/>
      <c r="H584" s="187"/>
      <c r="I584" s="187"/>
      <c r="J584" s="187"/>
      <c r="K584" s="187"/>
      <c r="S584" s="187"/>
    </row>
    <row r="585" spans="1:19" ht="41.25" customHeight="1">
      <c r="A585" s="104"/>
      <c r="B585" s="104"/>
      <c r="C585" s="186"/>
      <c r="D585" s="104"/>
      <c r="E585" s="187"/>
      <c r="F585" s="187"/>
      <c r="G585" s="187"/>
      <c r="H585" s="187"/>
      <c r="I585" s="187"/>
      <c r="J585" s="187"/>
      <c r="K585" s="187"/>
      <c r="S585" s="187"/>
    </row>
    <row r="586" spans="1:19" ht="41.25" customHeight="1">
      <c r="A586" s="104"/>
      <c r="B586" s="104"/>
      <c r="C586" s="186"/>
      <c r="D586" s="104"/>
      <c r="E586" s="187"/>
      <c r="F586" s="187"/>
      <c r="G586" s="187"/>
      <c r="H586" s="187"/>
      <c r="I586" s="187"/>
      <c r="J586" s="187"/>
      <c r="K586" s="187"/>
      <c r="S586" s="187"/>
    </row>
    <row r="587" spans="1:19" ht="41.25" customHeight="1">
      <c r="A587" s="104"/>
      <c r="B587" s="104"/>
      <c r="C587" s="186"/>
      <c r="D587" s="104"/>
      <c r="E587" s="187"/>
      <c r="F587" s="187"/>
      <c r="G587" s="187"/>
      <c r="H587" s="187"/>
      <c r="I587" s="187"/>
      <c r="J587" s="187"/>
      <c r="K587" s="187"/>
      <c r="S587" s="187"/>
    </row>
    <row r="588" spans="1:19" ht="41.25" customHeight="1">
      <c r="A588" s="104"/>
      <c r="B588" s="104"/>
      <c r="C588" s="186"/>
      <c r="D588" s="104"/>
      <c r="E588" s="187"/>
      <c r="F588" s="187"/>
      <c r="G588" s="187"/>
      <c r="H588" s="187"/>
      <c r="I588" s="187"/>
      <c r="J588" s="187"/>
      <c r="K588" s="187"/>
      <c r="S588" s="187"/>
    </row>
    <row r="589" spans="1:19" ht="41.25" customHeight="1">
      <c r="A589" s="104"/>
      <c r="B589" s="104"/>
      <c r="C589" s="186"/>
      <c r="D589" s="104"/>
      <c r="E589" s="187"/>
      <c r="F589" s="187"/>
      <c r="G589" s="187"/>
      <c r="H589" s="187"/>
      <c r="I589" s="187"/>
      <c r="J589" s="187"/>
      <c r="K589" s="187"/>
      <c r="S589" s="187"/>
    </row>
    <row r="590" spans="1:19" ht="41.25" customHeight="1">
      <c r="A590" s="104"/>
      <c r="B590" s="104"/>
      <c r="C590" s="186"/>
      <c r="D590" s="104"/>
      <c r="E590" s="187"/>
      <c r="F590" s="187"/>
      <c r="G590" s="187"/>
      <c r="H590" s="187"/>
      <c r="I590" s="187"/>
      <c r="J590" s="187"/>
      <c r="K590" s="187"/>
      <c r="S590" s="187"/>
    </row>
    <row r="591" spans="1:19" ht="41.25" customHeight="1">
      <c r="A591" s="104"/>
      <c r="B591" s="104"/>
      <c r="C591" s="186"/>
      <c r="D591" s="104"/>
      <c r="E591" s="187"/>
      <c r="F591" s="187"/>
      <c r="G591" s="187"/>
      <c r="H591" s="187"/>
      <c r="I591" s="187"/>
      <c r="J591" s="187"/>
      <c r="K591" s="187"/>
      <c r="S591" s="187"/>
    </row>
    <row r="592" spans="1:19" ht="41.25" customHeight="1">
      <c r="A592" s="104"/>
      <c r="B592" s="104"/>
      <c r="C592" s="186"/>
      <c r="D592" s="104"/>
      <c r="E592" s="187"/>
      <c r="F592" s="187"/>
      <c r="G592" s="187"/>
      <c r="H592" s="187"/>
      <c r="I592" s="187"/>
      <c r="J592" s="187"/>
      <c r="K592" s="187"/>
      <c r="S592" s="187"/>
    </row>
    <row r="593" spans="1:19" ht="41.25" customHeight="1">
      <c r="A593" s="104"/>
      <c r="B593" s="104"/>
      <c r="C593" s="186"/>
      <c r="D593" s="104"/>
      <c r="E593" s="187"/>
      <c r="F593" s="187"/>
      <c r="G593" s="187"/>
      <c r="H593" s="187"/>
      <c r="I593" s="187"/>
      <c r="J593" s="187"/>
      <c r="K593" s="187"/>
      <c r="S593" s="187"/>
    </row>
    <row r="594" spans="1:19" ht="41.25" customHeight="1">
      <c r="A594" s="104"/>
      <c r="B594" s="104"/>
      <c r="C594" s="186"/>
      <c r="D594" s="104"/>
      <c r="E594" s="187"/>
      <c r="F594" s="187"/>
      <c r="G594" s="187"/>
      <c r="H594" s="187"/>
      <c r="I594" s="187"/>
      <c r="J594" s="187"/>
      <c r="K594" s="187"/>
      <c r="S594" s="187"/>
    </row>
    <row r="595" spans="1:19" ht="41.25" customHeight="1">
      <c r="A595" s="104"/>
      <c r="B595" s="104"/>
      <c r="C595" s="186"/>
      <c r="D595" s="104"/>
      <c r="E595" s="187"/>
      <c r="F595" s="187"/>
      <c r="G595" s="187"/>
      <c r="H595" s="187"/>
      <c r="I595" s="187"/>
      <c r="J595" s="187"/>
      <c r="K595" s="187"/>
      <c r="S595" s="187"/>
    </row>
    <row r="596" spans="1:19" ht="41.25" customHeight="1">
      <c r="A596" s="104"/>
      <c r="B596" s="104"/>
      <c r="C596" s="186"/>
      <c r="D596" s="104"/>
      <c r="E596" s="187"/>
      <c r="F596" s="187"/>
      <c r="G596" s="187"/>
      <c r="H596" s="187"/>
      <c r="I596" s="187"/>
      <c r="J596" s="187"/>
      <c r="K596" s="187"/>
      <c r="S596" s="187"/>
    </row>
    <row r="597" spans="1:19" ht="41.25" customHeight="1">
      <c r="A597" s="104"/>
      <c r="B597" s="104"/>
      <c r="C597" s="186"/>
      <c r="D597" s="104"/>
      <c r="E597" s="187"/>
      <c r="F597" s="187"/>
      <c r="G597" s="187"/>
      <c r="H597" s="187"/>
      <c r="I597" s="187"/>
      <c r="J597" s="187"/>
      <c r="K597" s="187"/>
      <c r="S597" s="187"/>
    </row>
    <row r="598" spans="1:19" ht="41.25" customHeight="1">
      <c r="A598" s="104"/>
      <c r="B598" s="104"/>
      <c r="C598" s="186"/>
      <c r="D598" s="104"/>
      <c r="E598" s="187"/>
      <c r="F598" s="187"/>
      <c r="G598" s="187"/>
      <c r="H598" s="187"/>
      <c r="I598" s="187"/>
      <c r="J598" s="187"/>
      <c r="K598" s="187"/>
      <c r="S598" s="187"/>
    </row>
    <row r="599" spans="1:19" ht="41.25" customHeight="1">
      <c r="A599" s="104"/>
      <c r="B599" s="104"/>
      <c r="C599" s="186"/>
      <c r="D599" s="104"/>
      <c r="E599" s="187"/>
      <c r="F599" s="187"/>
      <c r="G599" s="187"/>
      <c r="H599" s="187"/>
      <c r="I599" s="187"/>
      <c r="J599" s="187"/>
      <c r="K599" s="187"/>
      <c r="S599" s="187"/>
    </row>
    <row r="600" spans="1:19" ht="41.25" customHeight="1">
      <c r="A600" s="104"/>
      <c r="B600" s="104"/>
      <c r="C600" s="186"/>
      <c r="D600" s="104"/>
      <c r="E600" s="187"/>
      <c r="F600" s="187"/>
      <c r="G600" s="187"/>
      <c r="H600" s="187"/>
      <c r="I600" s="187"/>
      <c r="J600" s="187"/>
      <c r="K600" s="187"/>
      <c r="S600" s="187"/>
    </row>
    <row r="601" spans="1:19" ht="41.25" customHeight="1">
      <c r="A601" s="104"/>
      <c r="B601" s="104"/>
      <c r="C601" s="186"/>
      <c r="D601" s="104"/>
      <c r="E601" s="187"/>
      <c r="F601" s="187"/>
      <c r="G601" s="187"/>
      <c r="H601" s="187"/>
      <c r="I601" s="187"/>
      <c r="J601" s="187"/>
      <c r="K601" s="187"/>
      <c r="S601" s="187"/>
    </row>
    <row r="602" spans="1:19" ht="41.25" customHeight="1">
      <c r="A602" s="104"/>
      <c r="B602" s="104"/>
      <c r="C602" s="186"/>
      <c r="D602" s="104"/>
      <c r="E602" s="187"/>
      <c r="F602" s="187"/>
      <c r="G602" s="187"/>
      <c r="H602" s="187"/>
      <c r="I602" s="187"/>
      <c r="J602" s="187"/>
      <c r="K602" s="187"/>
      <c r="S602" s="187"/>
    </row>
    <row r="603" spans="1:19" ht="41.25" customHeight="1">
      <c r="A603" s="104"/>
      <c r="B603" s="104"/>
      <c r="C603" s="186"/>
      <c r="D603" s="104"/>
      <c r="E603" s="187"/>
      <c r="F603" s="187"/>
      <c r="G603" s="187"/>
      <c r="H603" s="187"/>
      <c r="I603" s="187"/>
      <c r="J603" s="187"/>
      <c r="K603" s="187"/>
      <c r="S603" s="187"/>
    </row>
    <row r="604" spans="1:19" ht="41.25" customHeight="1">
      <c r="A604" s="104"/>
      <c r="B604" s="104"/>
      <c r="C604" s="186"/>
      <c r="D604" s="104"/>
      <c r="E604" s="187"/>
      <c r="F604" s="187"/>
      <c r="G604" s="187"/>
      <c r="H604" s="187"/>
      <c r="I604" s="187"/>
      <c r="J604" s="187"/>
      <c r="K604" s="187"/>
      <c r="S604" s="187"/>
    </row>
    <row r="605" spans="1:19" ht="41.25" customHeight="1">
      <c r="A605" s="104"/>
      <c r="B605" s="104"/>
      <c r="C605" s="186"/>
      <c r="D605" s="104"/>
      <c r="E605" s="187"/>
      <c r="F605" s="187"/>
      <c r="G605" s="187"/>
      <c r="H605" s="187"/>
      <c r="I605" s="187"/>
      <c r="J605" s="187"/>
      <c r="K605" s="187"/>
      <c r="S605" s="187"/>
    </row>
    <row r="606" spans="1:19" ht="41.25" customHeight="1">
      <c r="A606" s="104"/>
      <c r="B606" s="104"/>
      <c r="C606" s="186"/>
      <c r="D606" s="104"/>
      <c r="E606" s="187"/>
      <c r="F606" s="187"/>
      <c r="G606" s="187"/>
      <c r="H606" s="187"/>
      <c r="I606" s="187"/>
      <c r="J606" s="187"/>
      <c r="K606" s="187"/>
      <c r="S606" s="187"/>
    </row>
    <row r="607" spans="1:19" ht="41.25" customHeight="1">
      <c r="A607" s="104"/>
      <c r="B607" s="104"/>
      <c r="C607" s="186"/>
      <c r="D607" s="104"/>
      <c r="E607" s="187"/>
      <c r="F607" s="187"/>
      <c r="G607" s="187"/>
      <c r="H607" s="187"/>
      <c r="I607" s="187"/>
      <c r="J607" s="187"/>
      <c r="K607" s="187"/>
      <c r="S607" s="187"/>
    </row>
    <row r="608" spans="1:19" ht="41.25" customHeight="1">
      <c r="A608" s="104"/>
      <c r="B608" s="104"/>
      <c r="C608" s="186"/>
      <c r="D608" s="104"/>
      <c r="E608" s="187"/>
      <c r="F608" s="187"/>
      <c r="G608" s="187"/>
      <c r="H608" s="187"/>
      <c r="I608" s="187"/>
      <c r="J608" s="187"/>
      <c r="K608" s="187"/>
      <c r="S608" s="187"/>
    </row>
    <row r="609" spans="1:19" ht="41.25" customHeight="1">
      <c r="A609" s="104"/>
      <c r="B609" s="104"/>
      <c r="C609" s="186"/>
      <c r="D609" s="104"/>
      <c r="E609" s="187"/>
      <c r="F609" s="187"/>
      <c r="G609" s="187"/>
      <c r="H609" s="187"/>
      <c r="I609" s="187"/>
      <c r="J609" s="187"/>
      <c r="K609" s="187"/>
      <c r="S609" s="187"/>
    </row>
    <row r="610" spans="1:19" ht="41.25" customHeight="1">
      <c r="A610" s="104"/>
      <c r="B610" s="104"/>
      <c r="C610" s="186"/>
      <c r="D610" s="104"/>
      <c r="E610" s="187"/>
      <c r="F610" s="187"/>
      <c r="G610" s="187"/>
      <c r="H610" s="187"/>
      <c r="I610" s="187"/>
      <c r="J610" s="187"/>
      <c r="K610" s="187"/>
      <c r="S610" s="187"/>
    </row>
    <row r="611" spans="1:19" ht="41.25" customHeight="1">
      <c r="A611" s="104"/>
      <c r="B611" s="104"/>
      <c r="C611" s="186"/>
      <c r="D611" s="104"/>
      <c r="E611" s="187"/>
      <c r="F611" s="187"/>
      <c r="G611" s="187"/>
      <c r="H611" s="187"/>
      <c r="I611" s="187"/>
      <c r="J611" s="187"/>
      <c r="K611" s="187"/>
      <c r="S611" s="187"/>
    </row>
    <row r="612" spans="1:19" ht="41.25" customHeight="1">
      <c r="A612" s="104"/>
      <c r="B612" s="104"/>
      <c r="C612" s="186"/>
      <c r="D612" s="104"/>
      <c r="E612" s="187"/>
      <c r="F612" s="187"/>
      <c r="G612" s="187"/>
      <c r="H612" s="187"/>
      <c r="I612" s="187"/>
      <c r="J612" s="187"/>
      <c r="K612" s="187"/>
      <c r="S612" s="187"/>
    </row>
    <row r="613" spans="1:19" ht="41.25" customHeight="1">
      <c r="A613" s="104"/>
      <c r="B613" s="104"/>
      <c r="C613" s="186"/>
      <c r="D613" s="104"/>
      <c r="E613" s="187"/>
      <c r="F613" s="187"/>
      <c r="G613" s="187"/>
      <c r="H613" s="187"/>
      <c r="I613" s="187"/>
      <c r="J613" s="187"/>
      <c r="K613" s="187"/>
      <c r="S613" s="187"/>
    </row>
    <row r="614" spans="1:19" ht="41.25" customHeight="1">
      <c r="A614" s="104"/>
      <c r="B614" s="104"/>
      <c r="C614" s="186"/>
      <c r="D614" s="104"/>
      <c r="E614" s="187"/>
      <c r="F614" s="187"/>
      <c r="G614" s="187"/>
      <c r="H614" s="187"/>
      <c r="I614" s="187"/>
      <c r="J614" s="187"/>
      <c r="K614" s="187"/>
      <c r="S614" s="187"/>
    </row>
    <row r="615" spans="1:19" ht="41.25" customHeight="1">
      <c r="A615" s="104"/>
      <c r="B615" s="104"/>
      <c r="C615" s="186"/>
      <c r="D615" s="104"/>
      <c r="E615" s="187"/>
      <c r="F615" s="187"/>
      <c r="G615" s="187"/>
      <c r="H615" s="187"/>
      <c r="I615" s="187"/>
      <c r="J615" s="187"/>
      <c r="K615" s="187"/>
      <c r="S615" s="187"/>
    </row>
    <row r="616" spans="1:19" ht="41.25" customHeight="1">
      <c r="A616" s="104"/>
      <c r="B616" s="104"/>
      <c r="C616" s="186"/>
      <c r="D616" s="104"/>
      <c r="E616" s="187"/>
      <c r="F616" s="187"/>
      <c r="G616" s="187"/>
      <c r="H616" s="187"/>
      <c r="I616" s="187"/>
      <c r="J616" s="187"/>
      <c r="K616" s="187"/>
      <c r="S616" s="187"/>
    </row>
    <row r="617" spans="1:19" ht="41.25" customHeight="1">
      <c r="A617" s="104"/>
      <c r="B617" s="104"/>
      <c r="C617" s="186"/>
      <c r="D617" s="104"/>
      <c r="E617" s="187"/>
      <c r="F617" s="187"/>
      <c r="G617" s="187"/>
      <c r="H617" s="187"/>
      <c r="I617" s="187"/>
      <c r="J617" s="187"/>
      <c r="K617" s="187"/>
      <c r="S617" s="187"/>
    </row>
    <row r="618" spans="1:19" ht="41.25" customHeight="1">
      <c r="A618" s="104"/>
      <c r="B618" s="104"/>
      <c r="C618" s="186"/>
      <c r="D618" s="104"/>
      <c r="E618" s="187"/>
      <c r="F618" s="187"/>
      <c r="G618" s="187"/>
      <c r="H618" s="187"/>
      <c r="I618" s="187"/>
      <c r="J618" s="187"/>
      <c r="K618" s="187"/>
      <c r="S618" s="187"/>
    </row>
    <row r="619" spans="1:19" ht="41.25" customHeight="1">
      <c r="A619" s="104"/>
      <c r="B619" s="104"/>
      <c r="C619" s="186"/>
      <c r="D619" s="104"/>
      <c r="E619" s="187"/>
      <c r="F619" s="187"/>
      <c r="G619" s="187"/>
      <c r="H619" s="187"/>
      <c r="I619" s="187"/>
      <c r="J619" s="187"/>
      <c r="K619" s="187"/>
      <c r="S619" s="187"/>
    </row>
    <row r="620" spans="1:19" ht="41.25" customHeight="1">
      <c r="A620" s="104"/>
      <c r="B620" s="104"/>
      <c r="C620" s="186"/>
      <c r="D620" s="104"/>
      <c r="E620" s="187"/>
      <c r="F620" s="187"/>
      <c r="G620" s="187"/>
      <c r="H620" s="187"/>
      <c r="I620" s="187"/>
      <c r="J620" s="187"/>
      <c r="K620" s="187"/>
      <c r="S620" s="187"/>
    </row>
    <row r="621" spans="1:19" ht="41.25" customHeight="1">
      <c r="A621" s="104"/>
      <c r="B621" s="104"/>
      <c r="C621" s="186"/>
      <c r="D621" s="104"/>
      <c r="E621" s="187"/>
      <c r="F621" s="187"/>
      <c r="G621" s="187"/>
      <c r="H621" s="187"/>
      <c r="I621" s="187"/>
      <c r="J621" s="187"/>
      <c r="K621" s="187"/>
      <c r="S621" s="187"/>
    </row>
    <row r="622" spans="1:19" ht="41.25" customHeight="1">
      <c r="A622" s="104"/>
      <c r="B622" s="104"/>
      <c r="C622" s="186"/>
      <c r="D622" s="104"/>
      <c r="E622" s="187"/>
      <c r="F622" s="187"/>
      <c r="G622" s="187"/>
      <c r="H622" s="187"/>
      <c r="I622" s="187"/>
      <c r="J622" s="187"/>
      <c r="K622" s="187"/>
      <c r="S622" s="187"/>
    </row>
    <row r="623" spans="1:19" ht="41.25" customHeight="1">
      <c r="A623" s="104"/>
      <c r="B623" s="104"/>
      <c r="C623" s="186"/>
      <c r="D623" s="104"/>
      <c r="E623" s="187"/>
      <c r="F623" s="187"/>
      <c r="G623" s="187"/>
      <c r="H623" s="187"/>
      <c r="I623" s="187"/>
      <c r="J623" s="187"/>
      <c r="K623" s="187"/>
      <c r="S623" s="187"/>
    </row>
    <row r="624" spans="1:19" ht="41.25" customHeight="1">
      <c r="A624" s="104"/>
      <c r="B624" s="104"/>
      <c r="C624" s="186"/>
      <c r="D624" s="104"/>
      <c r="E624" s="187"/>
      <c r="F624" s="187"/>
      <c r="G624" s="187"/>
      <c r="H624" s="187"/>
      <c r="I624" s="187"/>
      <c r="J624" s="187"/>
      <c r="K624" s="187"/>
      <c r="S624" s="187"/>
    </row>
    <row r="625" spans="1:19" ht="41.25" customHeight="1">
      <c r="A625" s="104"/>
      <c r="B625" s="104"/>
      <c r="C625" s="186"/>
      <c r="D625" s="104"/>
      <c r="E625" s="187"/>
      <c r="F625" s="187"/>
      <c r="G625" s="187"/>
      <c r="H625" s="187"/>
      <c r="I625" s="187"/>
      <c r="J625" s="187"/>
      <c r="K625" s="187"/>
      <c r="S625" s="187"/>
    </row>
    <row r="626" spans="1:19" ht="41.25" customHeight="1">
      <c r="A626" s="104"/>
      <c r="B626" s="104"/>
      <c r="C626" s="186"/>
      <c r="D626" s="104"/>
      <c r="E626" s="187"/>
      <c r="F626" s="187"/>
      <c r="G626" s="187"/>
      <c r="H626" s="187"/>
      <c r="I626" s="187"/>
      <c r="J626" s="187"/>
      <c r="K626" s="187"/>
      <c r="S626" s="187"/>
    </row>
    <row r="627" spans="1:19" ht="41.25" customHeight="1">
      <c r="A627" s="104"/>
      <c r="B627" s="104"/>
      <c r="C627" s="186"/>
      <c r="D627" s="104"/>
      <c r="E627" s="187"/>
      <c r="F627" s="187"/>
      <c r="G627" s="187"/>
      <c r="H627" s="187"/>
      <c r="I627" s="187"/>
      <c r="J627" s="187"/>
      <c r="K627" s="187"/>
      <c r="S627" s="187"/>
    </row>
    <row r="628" spans="1:19" ht="41.25" customHeight="1">
      <c r="A628" s="104"/>
      <c r="B628" s="104"/>
      <c r="C628" s="186"/>
      <c r="D628" s="104"/>
      <c r="E628" s="187"/>
      <c r="F628" s="187"/>
      <c r="G628" s="187"/>
      <c r="H628" s="187"/>
      <c r="I628" s="187"/>
      <c r="J628" s="187"/>
      <c r="K628" s="187"/>
      <c r="S628" s="187"/>
    </row>
    <row r="629" spans="1:19" ht="41.25" customHeight="1">
      <c r="A629" s="104"/>
      <c r="B629" s="104"/>
      <c r="C629" s="186"/>
      <c r="D629" s="104"/>
      <c r="E629" s="187"/>
      <c r="F629" s="187"/>
      <c r="G629" s="187"/>
      <c r="H629" s="187"/>
      <c r="I629" s="187"/>
      <c r="J629" s="187"/>
      <c r="K629" s="187"/>
      <c r="S629" s="187"/>
    </row>
    <row r="630" spans="1:19" ht="41.25" customHeight="1">
      <c r="A630" s="104"/>
      <c r="B630" s="104"/>
      <c r="C630" s="186"/>
      <c r="D630" s="104"/>
      <c r="E630" s="187"/>
      <c r="F630" s="187"/>
      <c r="G630" s="187"/>
      <c r="H630" s="187"/>
      <c r="I630" s="187"/>
      <c r="J630" s="187"/>
      <c r="K630" s="187"/>
      <c r="S630" s="187"/>
    </row>
    <row r="631" spans="1:19" ht="41.25" customHeight="1">
      <c r="A631" s="104"/>
      <c r="B631" s="104"/>
      <c r="C631" s="186"/>
      <c r="D631" s="104"/>
      <c r="E631" s="187"/>
      <c r="F631" s="187"/>
      <c r="G631" s="187"/>
      <c r="H631" s="187"/>
      <c r="I631" s="187"/>
      <c r="J631" s="187"/>
      <c r="K631" s="187"/>
      <c r="S631" s="187"/>
    </row>
    <row r="632" spans="1:19" ht="41.25" customHeight="1">
      <c r="A632" s="104"/>
      <c r="B632" s="104"/>
      <c r="C632" s="186"/>
      <c r="D632" s="104"/>
      <c r="E632" s="187"/>
      <c r="F632" s="187"/>
      <c r="G632" s="187"/>
      <c r="H632" s="187"/>
      <c r="I632" s="187"/>
      <c r="J632" s="187"/>
      <c r="K632" s="187"/>
      <c r="S632" s="187"/>
    </row>
    <row r="633" spans="1:19" ht="41.25" customHeight="1">
      <c r="A633" s="104"/>
      <c r="B633" s="104"/>
      <c r="C633" s="186"/>
      <c r="D633" s="104"/>
      <c r="E633" s="187"/>
      <c r="F633" s="187"/>
      <c r="G633" s="187"/>
      <c r="H633" s="187"/>
      <c r="I633" s="187"/>
      <c r="J633" s="187"/>
      <c r="K633" s="187"/>
      <c r="S633" s="187"/>
    </row>
    <row r="634" spans="1:19" ht="41.25" customHeight="1">
      <c r="A634" s="104"/>
      <c r="B634" s="104"/>
      <c r="C634" s="186"/>
      <c r="D634" s="104"/>
      <c r="E634" s="187"/>
      <c r="F634" s="187"/>
      <c r="G634" s="187"/>
      <c r="H634" s="187"/>
      <c r="I634" s="187"/>
      <c r="J634" s="187"/>
      <c r="K634" s="187"/>
      <c r="S634" s="187"/>
    </row>
    <row r="635" spans="1:19" ht="41.25" customHeight="1">
      <c r="A635" s="104"/>
      <c r="B635" s="104"/>
      <c r="C635" s="186"/>
      <c r="D635" s="104"/>
      <c r="E635" s="187"/>
      <c r="F635" s="187"/>
      <c r="G635" s="187"/>
      <c r="H635" s="187"/>
      <c r="I635" s="187"/>
      <c r="J635" s="187"/>
      <c r="K635" s="187"/>
      <c r="S635" s="187"/>
    </row>
    <row r="636" spans="1:19" ht="41.25" customHeight="1">
      <c r="A636" s="104"/>
      <c r="B636" s="104"/>
      <c r="C636" s="186"/>
      <c r="D636" s="104"/>
      <c r="E636" s="187"/>
      <c r="F636" s="187"/>
      <c r="G636" s="187"/>
      <c r="H636" s="187"/>
      <c r="I636" s="187"/>
      <c r="J636" s="187"/>
      <c r="K636" s="187"/>
      <c r="S636" s="187"/>
    </row>
    <row r="637" spans="1:19" ht="41.25" customHeight="1">
      <c r="A637" s="104"/>
      <c r="B637" s="104"/>
      <c r="C637" s="186"/>
      <c r="D637" s="104"/>
      <c r="E637" s="187"/>
      <c r="F637" s="187"/>
      <c r="G637" s="187"/>
      <c r="H637" s="187"/>
      <c r="I637" s="187"/>
      <c r="J637" s="187"/>
      <c r="K637" s="187"/>
      <c r="S637" s="187"/>
    </row>
    <row r="638" spans="1:19" ht="41.25" customHeight="1">
      <c r="A638" s="104"/>
      <c r="B638" s="104"/>
      <c r="C638" s="186"/>
      <c r="D638" s="104"/>
      <c r="E638" s="187"/>
      <c r="F638" s="187"/>
      <c r="G638" s="187"/>
      <c r="H638" s="187"/>
      <c r="I638" s="187"/>
      <c r="J638" s="187"/>
      <c r="K638" s="187"/>
      <c r="S638" s="187"/>
    </row>
    <row r="639" spans="1:19" ht="41.25" customHeight="1">
      <c r="A639" s="104"/>
      <c r="B639" s="104"/>
      <c r="C639" s="186"/>
      <c r="D639" s="104"/>
      <c r="E639" s="187"/>
      <c r="F639" s="187"/>
      <c r="G639" s="187"/>
      <c r="H639" s="187"/>
      <c r="I639" s="187"/>
      <c r="J639" s="187"/>
      <c r="K639" s="187"/>
      <c r="S639" s="187"/>
    </row>
    <row r="640" spans="1:19" ht="41.25" customHeight="1">
      <c r="A640" s="104"/>
      <c r="B640" s="104"/>
      <c r="C640" s="186"/>
      <c r="D640" s="104"/>
      <c r="E640" s="187"/>
      <c r="F640" s="187"/>
      <c r="G640" s="187"/>
      <c r="H640" s="187"/>
      <c r="I640" s="187"/>
      <c r="J640" s="187"/>
      <c r="K640" s="187"/>
      <c r="S640" s="187"/>
    </row>
    <row r="641" spans="1:19" ht="41.25" customHeight="1">
      <c r="A641" s="104"/>
      <c r="B641" s="104"/>
      <c r="C641" s="186"/>
      <c r="D641" s="104"/>
      <c r="E641" s="187"/>
      <c r="F641" s="187"/>
      <c r="G641" s="187"/>
      <c r="H641" s="187"/>
      <c r="I641" s="187"/>
      <c r="J641" s="187"/>
      <c r="K641" s="187"/>
      <c r="S641" s="187"/>
    </row>
    <row r="642" spans="1:19" ht="41.25" customHeight="1">
      <c r="A642" s="104"/>
      <c r="B642" s="104"/>
      <c r="C642" s="186"/>
      <c r="D642" s="104"/>
      <c r="E642" s="187"/>
      <c r="F642" s="187"/>
      <c r="G642" s="187"/>
      <c r="H642" s="187"/>
      <c r="I642" s="187"/>
      <c r="J642" s="187"/>
      <c r="K642" s="187"/>
      <c r="S642" s="187"/>
    </row>
    <row r="643" spans="1:19" ht="41.25" customHeight="1">
      <c r="A643" s="104"/>
      <c r="B643" s="104"/>
      <c r="C643" s="186"/>
      <c r="D643" s="104"/>
      <c r="E643" s="187"/>
      <c r="F643" s="187"/>
      <c r="G643" s="187"/>
      <c r="H643" s="187"/>
      <c r="I643" s="187"/>
      <c r="J643" s="187"/>
      <c r="K643" s="187"/>
      <c r="S643" s="187"/>
    </row>
    <row r="644" spans="1:19" ht="41.25" customHeight="1">
      <c r="A644" s="104"/>
      <c r="B644" s="104"/>
      <c r="C644" s="186"/>
      <c r="D644" s="104"/>
      <c r="E644" s="187"/>
      <c r="F644" s="187"/>
      <c r="G644" s="187"/>
      <c r="H644" s="187"/>
      <c r="I644" s="187"/>
      <c r="J644" s="187"/>
      <c r="K644" s="187"/>
      <c r="S644" s="187"/>
    </row>
    <row r="645" spans="1:19" ht="41.25" customHeight="1">
      <c r="A645" s="104"/>
      <c r="B645" s="104"/>
      <c r="C645" s="186"/>
      <c r="D645" s="104"/>
      <c r="E645" s="187"/>
      <c r="F645" s="187"/>
      <c r="G645" s="187"/>
      <c r="H645" s="187"/>
      <c r="I645" s="187"/>
      <c r="J645" s="187"/>
      <c r="K645" s="187"/>
      <c r="S645" s="187"/>
    </row>
    <row r="646" spans="1:19" ht="41.25" customHeight="1">
      <c r="A646" s="104"/>
      <c r="B646" s="104"/>
      <c r="C646" s="186"/>
      <c r="D646" s="104"/>
      <c r="E646" s="187"/>
      <c r="F646" s="187"/>
      <c r="G646" s="187"/>
      <c r="H646" s="187"/>
      <c r="I646" s="187"/>
      <c r="J646" s="187"/>
      <c r="K646" s="187"/>
      <c r="S646" s="187"/>
    </row>
    <row r="647" spans="1:19" ht="41.25" customHeight="1">
      <c r="A647" s="104"/>
      <c r="B647" s="104"/>
      <c r="C647" s="186"/>
      <c r="D647" s="104"/>
      <c r="E647" s="187"/>
      <c r="F647" s="187"/>
      <c r="G647" s="187"/>
      <c r="H647" s="187"/>
      <c r="I647" s="187"/>
      <c r="J647" s="187"/>
      <c r="K647" s="187"/>
      <c r="S647" s="187"/>
    </row>
    <row r="648" spans="1:19" ht="41.25" customHeight="1">
      <c r="A648" s="104"/>
      <c r="B648" s="104"/>
      <c r="C648" s="186"/>
      <c r="D648" s="104"/>
      <c r="E648" s="187"/>
      <c r="F648" s="187"/>
      <c r="G648" s="187"/>
      <c r="H648" s="187"/>
      <c r="I648" s="187"/>
      <c r="J648" s="187"/>
      <c r="K648" s="187"/>
      <c r="S648" s="187"/>
    </row>
    <row r="649" spans="1:19" ht="41.25" customHeight="1">
      <c r="A649" s="104"/>
      <c r="B649" s="104"/>
      <c r="C649" s="186"/>
      <c r="D649" s="104"/>
      <c r="E649" s="187"/>
      <c r="F649" s="187"/>
      <c r="G649" s="187"/>
      <c r="H649" s="187"/>
      <c r="I649" s="187"/>
      <c r="J649" s="187"/>
      <c r="K649" s="187"/>
      <c r="S649" s="187"/>
    </row>
    <row r="650" spans="1:19" ht="41.25" customHeight="1">
      <c r="A650" s="104"/>
      <c r="B650" s="104"/>
      <c r="C650" s="186"/>
      <c r="D650" s="104"/>
      <c r="E650" s="187"/>
      <c r="F650" s="187"/>
      <c r="G650" s="187"/>
      <c r="H650" s="187"/>
      <c r="I650" s="187"/>
      <c r="J650" s="187"/>
      <c r="K650" s="187"/>
      <c r="S650" s="187"/>
    </row>
    <row r="651" spans="1:19" ht="41.25" customHeight="1">
      <c r="A651" s="104"/>
      <c r="B651" s="104"/>
      <c r="C651" s="186"/>
      <c r="D651" s="104"/>
      <c r="E651" s="187"/>
      <c r="F651" s="187"/>
      <c r="G651" s="187"/>
      <c r="H651" s="187"/>
      <c r="I651" s="187"/>
      <c r="J651" s="187"/>
      <c r="K651" s="187"/>
      <c r="S651" s="187"/>
    </row>
    <row r="652" spans="1:19" ht="41.25" customHeight="1">
      <c r="A652" s="104"/>
      <c r="B652" s="104"/>
      <c r="C652" s="186"/>
      <c r="D652" s="104"/>
      <c r="E652" s="187"/>
      <c r="F652" s="187"/>
      <c r="G652" s="187"/>
      <c r="H652" s="187"/>
      <c r="I652" s="187"/>
      <c r="J652" s="187"/>
      <c r="K652" s="187"/>
      <c r="S652" s="187"/>
    </row>
    <row r="653" spans="1:19" ht="41.25" customHeight="1">
      <c r="A653" s="104"/>
      <c r="B653" s="104"/>
      <c r="C653" s="186"/>
      <c r="D653" s="104"/>
      <c r="E653" s="187"/>
      <c r="F653" s="187"/>
      <c r="G653" s="187"/>
      <c r="H653" s="187"/>
      <c r="I653" s="187"/>
      <c r="J653" s="187"/>
      <c r="K653" s="187"/>
      <c r="S653" s="187"/>
    </row>
    <row r="654" spans="1:19" ht="41.25" customHeight="1">
      <c r="A654" s="104"/>
      <c r="B654" s="104"/>
      <c r="C654" s="186"/>
      <c r="D654" s="104"/>
      <c r="E654" s="187"/>
      <c r="F654" s="187"/>
      <c r="G654" s="187"/>
      <c r="H654" s="187"/>
      <c r="I654" s="187"/>
      <c r="J654" s="187"/>
      <c r="K654" s="187"/>
      <c r="S654" s="187"/>
    </row>
    <row r="655" spans="1:19" ht="41.25" customHeight="1">
      <c r="A655" s="104"/>
      <c r="B655" s="104"/>
      <c r="C655" s="186"/>
      <c r="D655" s="104"/>
      <c r="E655" s="187"/>
      <c r="F655" s="187"/>
      <c r="G655" s="187"/>
      <c r="H655" s="187"/>
      <c r="I655" s="187"/>
      <c r="J655" s="187"/>
      <c r="K655" s="187"/>
      <c r="S655" s="187"/>
    </row>
    <row r="656" spans="1:19" ht="41.25" customHeight="1">
      <c r="A656" s="104"/>
      <c r="B656" s="104"/>
      <c r="C656" s="186"/>
      <c r="D656" s="104"/>
      <c r="E656" s="187"/>
      <c r="F656" s="187"/>
      <c r="G656" s="187"/>
      <c r="H656" s="187"/>
      <c r="I656" s="187"/>
      <c r="J656" s="187"/>
      <c r="K656" s="187"/>
      <c r="S656" s="187"/>
    </row>
    <row r="657" spans="1:19" ht="41.25" customHeight="1">
      <c r="A657" s="104"/>
      <c r="B657" s="104"/>
      <c r="C657" s="186"/>
      <c r="D657" s="104"/>
      <c r="E657" s="187"/>
      <c r="F657" s="187"/>
      <c r="G657" s="187"/>
      <c r="H657" s="187"/>
      <c r="I657" s="187"/>
      <c r="J657" s="187"/>
      <c r="K657" s="187"/>
      <c r="S657" s="187"/>
    </row>
    <row r="658" spans="1:19" ht="41.25" customHeight="1">
      <c r="A658" s="104"/>
      <c r="B658" s="104"/>
      <c r="C658" s="186"/>
      <c r="D658" s="104"/>
      <c r="E658" s="187"/>
      <c r="F658" s="187"/>
      <c r="G658" s="187"/>
      <c r="H658" s="187"/>
      <c r="I658" s="187"/>
      <c r="J658" s="187"/>
      <c r="K658" s="187"/>
      <c r="S658" s="187"/>
    </row>
    <row r="659" spans="1:19" ht="41.25" customHeight="1">
      <c r="A659" s="104"/>
      <c r="B659" s="104"/>
      <c r="C659" s="186"/>
      <c r="D659" s="104"/>
      <c r="E659" s="187"/>
      <c r="F659" s="187"/>
      <c r="G659" s="187"/>
      <c r="H659" s="187"/>
      <c r="I659" s="187"/>
      <c r="J659" s="187"/>
      <c r="K659" s="187"/>
      <c r="S659" s="187"/>
    </row>
    <row r="660" spans="1:19" ht="41.25" customHeight="1">
      <c r="A660" s="104"/>
      <c r="B660" s="104"/>
      <c r="C660" s="186"/>
      <c r="D660" s="104"/>
      <c r="E660" s="187"/>
      <c r="F660" s="187"/>
      <c r="G660" s="187"/>
      <c r="H660" s="187"/>
      <c r="I660" s="187"/>
      <c r="J660" s="187"/>
      <c r="K660" s="187"/>
      <c r="S660" s="187"/>
    </row>
    <row r="661" spans="1:19" ht="41.25" customHeight="1">
      <c r="A661" s="104"/>
      <c r="B661" s="104"/>
      <c r="C661" s="186"/>
      <c r="D661" s="104"/>
      <c r="E661" s="187"/>
      <c r="F661" s="187"/>
      <c r="G661" s="187"/>
      <c r="H661" s="187"/>
      <c r="I661" s="187"/>
      <c r="J661" s="187"/>
      <c r="K661" s="187"/>
      <c r="S661" s="187"/>
    </row>
    <row r="662" spans="1:19" ht="41.25" customHeight="1">
      <c r="A662" s="104"/>
      <c r="B662" s="104"/>
      <c r="C662" s="186"/>
      <c r="D662" s="104"/>
      <c r="E662" s="187"/>
      <c r="F662" s="187"/>
      <c r="G662" s="187"/>
      <c r="H662" s="187"/>
      <c r="I662" s="187"/>
      <c r="J662" s="187"/>
      <c r="K662" s="187"/>
      <c r="S662" s="187"/>
    </row>
    <row r="663" spans="1:19" ht="41.25" customHeight="1">
      <c r="A663" s="104"/>
      <c r="B663" s="104"/>
      <c r="C663" s="186"/>
      <c r="D663" s="104"/>
      <c r="E663" s="187"/>
      <c r="F663" s="187"/>
      <c r="G663" s="187"/>
      <c r="H663" s="187"/>
      <c r="I663" s="187"/>
      <c r="J663" s="187"/>
      <c r="K663" s="187"/>
      <c r="S663" s="187"/>
    </row>
    <row r="664" spans="1:19" ht="41.25" customHeight="1">
      <c r="A664" s="104"/>
      <c r="B664" s="104"/>
      <c r="C664" s="186"/>
      <c r="D664" s="104"/>
      <c r="E664" s="187"/>
      <c r="F664" s="187"/>
      <c r="G664" s="187"/>
      <c r="H664" s="187"/>
      <c r="I664" s="187"/>
      <c r="J664" s="187"/>
      <c r="K664" s="187"/>
      <c r="S664" s="187"/>
    </row>
    <row r="665" spans="1:19" ht="41.25" customHeight="1">
      <c r="A665" s="104"/>
      <c r="B665" s="104"/>
      <c r="C665" s="186"/>
      <c r="D665" s="104"/>
      <c r="E665" s="187"/>
      <c r="F665" s="187"/>
      <c r="G665" s="187"/>
      <c r="H665" s="187"/>
      <c r="I665" s="187"/>
      <c r="J665" s="187"/>
      <c r="K665" s="187"/>
      <c r="S665" s="187"/>
    </row>
    <row r="666" spans="1:19" ht="41.25" customHeight="1">
      <c r="A666" s="104"/>
      <c r="B666" s="104"/>
      <c r="C666" s="186"/>
      <c r="D666" s="104"/>
      <c r="E666" s="187"/>
      <c r="F666" s="187"/>
      <c r="G666" s="187"/>
      <c r="H666" s="187"/>
      <c r="I666" s="187"/>
      <c r="J666" s="187"/>
      <c r="K666" s="187"/>
      <c r="S666" s="187"/>
    </row>
    <row r="667" spans="1:19" ht="41.25" customHeight="1">
      <c r="A667" s="104"/>
      <c r="B667" s="104"/>
      <c r="C667" s="186"/>
      <c r="D667" s="104"/>
      <c r="E667" s="187"/>
      <c r="F667" s="187"/>
      <c r="G667" s="187"/>
      <c r="H667" s="187"/>
      <c r="I667" s="187"/>
      <c r="J667" s="187"/>
      <c r="K667" s="187"/>
      <c r="S667" s="187"/>
    </row>
    <row r="668" spans="1:19" ht="41.25" customHeight="1">
      <c r="A668" s="104"/>
      <c r="B668" s="104"/>
      <c r="C668" s="186"/>
      <c r="D668" s="104"/>
      <c r="E668" s="187"/>
      <c r="F668" s="187"/>
      <c r="G668" s="187"/>
      <c r="H668" s="187"/>
      <c r="I668" s="187"/>
      <c r="J668" s="187"/>
      <c r="K668" s="187"/>
      <c r="S668" s="187"/>
    </row>
    <row r="669" spans="1:19" ht="41.25" customHeight="1">
      <c r="A669" s="104"/>
      <c r="B669" s="104"/>
      <c r="C669" s="186"/>
      <c r="D669" s="104"/>
      <c r="E669" s="187"/>
      <c r="F669" s="187"/>
      <c r="G669" s="187"/>
      <c r="H669" s="187"/>
      <c r="I669" s="187"/>
      <c r="J669" s="187"/>
      <c r="K669" s="187"/>
      <c r="S669" s="187"/>
    </row>
    <row r="670" spans="1:19" ht="41.25" customHeight="1">
      <c r="A670" s="104"/>
      <c r="B670" s="104"/>
      <c r="C670" s="186"/>
      <c r="D670" s="104"/>
      <c r="E670" s="187"/>
      <c r="F670" s="187"/>
      <c r="G670" s="187"/>
      <c r="H670" s="187"/>
      <c r="I670" s="187"/>
      <c r="J670" s="187"/>
      <c r="K670" s="187"/>
      <c r="S670" s="187"/>
    </row>
    <row r="671" spans="1:19" ht="41.25" customHeight="1">
      <c r="A671" s="104"/>
      <c r="B671" s="104"/>
      <c r="C671" s="186"/>
      <c r="D671" s="104"/>
      <c r="E671" s="187"/>
      <c r="F671" s="187"/>
      <c r="G671" s="187"/>
      <c r="H671" s="187"/>
      <c r="I671" s="187"/>
      <c r="J671" s="187"/>
      <c r="K671" s="187"/>
      <c r="S671" s="187"/>
    </row>
    <row r="672" spans="1:19" ht="41.25" customHeight="1">
      <c r="A672" s="104"/>
      <c r="B672" s="104"/>
      <c r="C672" s="186"/>
      <c r="D672" s="104"/>
      <c r="E672" s="187"/>
      <c r="F672" s="187"/>
      <c r="G672" s="187"/>
      <c r="H672" s="187"/>
      <c r="I672" s="187"/>
      <c r="J672" s="187"/>
      <c r="K672" s="187"/>
      <c r="S672" s="187"/>
    </row>
    <row r="673" spans="1:19" ht="41.25" customHeight="1">
      <c r="A673" s="104"/>
      <c r="B673" s="104"/>
      <c r="C673" s="186"/>
      <c r="D673" s="104"/>
      <c r="E673" s="187"/>
      <c r="F673" s="187"/>
      <c r="G673" s="187"/>
      <c r="H673" s="187"/>
      <c r="I673" s="187"/>
      <c r="J673" s="187"/>
      <c r="K673" s="187"/>
      <c r="S673" s="187"/>
    </row>
    <row r="674" spans="1:19" ht="41.25" customHeight="1">
      <c r="A674" s="104"/>
      <c r="B674" s="104"/>
      <c r="C674" s="186"/>
      <c r="D674" s="104"/>
      <c r="E674" s="187"/>
      <c r="F674" s="187"/>
      <c r="G674" s="187"/>
      <c r="H674" s="187"/>
      <c r="I674" s="187"/>
      <c r="J674" s="187"/>
      <c r="K674" s="187"/>
      <c r="S674" s="187"/>
    </row>
    <row r="675" spans="1:19" ht="41.25" customHeight="1">
      <c r="A675" s="104"/>
      <c r="B675" s="104"/>
      <c r="C675" s="186"/>
      <c r="D675" s="104"/>
      <c r="E675" s="187"/>
      <c r="F675" s="187"/>
      <c r="G675" s="187"/>
      <c r="H675" s="187"/>
      <c r="I675" s="187"/>
      <c r="J675" s="187"/>
      <c r="K675" s="187"/>
      <c r="S675" s="187"/>
    </row>
    <row r="676" spans="1:19" ht="41.25" customHeight="1">
      <c r="A676" s="104"/>
      <c r="B676" s="104"/>
      <c r="C676" s="186"/>
      <c r="D676" s="104"/>
      <c r="E676" s="187"/>
      <c r="F676" s="187"/>
      <c r="G676" s="187"/>
      <c r="H676" s="187"/>
      <c r="I676" s="187"/>
      <c r="J676" s="187"/>
      <c r="K676" s="187"/>
      <c r="S676" s="187"/>
    </row>
    <row r="677" spans="1:19" ht="41.25" customHeight="1">
      <c r="A677" s="104"/>
      <c r="B677" s="104"/>
      <c r="C677" s="186"/>
      <c r="D677" s="104"/>
      <c r="E677" s="187"/>
      <c r="F677" s="187"/>
      <c r="G677" s="187"/>
      <c r="H677" s="187"/>
      <c r="I677" s="187"/>
      <c r="J677" s="187"/>
      <c r="K677" s="187"/>
      <c r="S677" s="187"/>
    </row>
    <row r="678" spans="1:19" ht="41.25" customHeight="1">
      <c r="A678" s="104"/>
      <c r="B678" s="104"/>
      <c r="C678" s="186"/>
      <c r="D678" s="104"/>
      <c r="E678" s="187"/>
      <c r="F678" s="187"/>
      <c r="G678" s="187"/>
      <c r="H678" s="187"/>
      <c r="I678" s="187"/>
      <c r="J678" s="187"/>
      <c r="K678" s="187"/>
      <c r="S678" s="187"/>
    </row>
    <row r="679" spans="1:19" ht="41.25" customHeight="1">
      <c r="A679" s="104"/>
      <c r="B679" s="104"/>
      <c r="C679" s="186"/>
      <c r="D679" s="104"/>
      <c r="E679" s="187"/>
      <c r="F679" s="187"/>
      <c r="G679" s="187"/>
      <c r="H679" s="187"/>
      <c r="I679" s="187"/>
      <c r="J679" s="187"/>
      <c r="K679" s="187"/>
      <c r="S679" s="187"/>
    </row>
    <row r="680" spans="1:19" ht="41.25" customHeight="1">
      <c r="A680" s="104"/>
      <c r="B680" s="104"/>
      <c r="C680" s="186"/>
      <c r="D680" s="104"/>
      <c r="E680" s="187"/>
      <c r="F680" s="187"/>
      <c r="G680" s="187"/>
      <c r="H680" s="187"/>
      <c r="I680" s="187"/>
      <c r="J680" s="187"/>
      <c r="K680" s="187"/>
      <c r="S680" s="187"/>
    </row>
    <row r="681" spans="1:19" ht="41.25" customHeight="1">
      <c r="A681" s="104"/>
      <c r="B681" s="104"/>
      <c r="C681" s="186"/>
      <c r="D681" s="104"/>
      <c r="E681" s="187"/>
      <c r="F681" s="187"/>
      <c r="G681" s="187"/>
      <c r="H681" s="187"/>
      <c r="I681" s="187"/>
      <c r="J681" s="187"/>
      <c r="K681" s="187"/>
      <c r="S681" s="187"/>
    </row>
    <row r="682" spans="1:19" ht="41.25" customHeight="1">
      <c r="A682" s="104"/>
      <c r="B682" s="104"/>
      <c r="C682" s="186"/>
      <c r="D682" s="104"/>
      <c r="E682" s="187"/>
      <c r="F682" s="187"/>
      <c r="G682" s="187"/>
      <c r="H682" s="187"/>
      <c r="I682" s="187"/>
      <c r="J682" s="187"/>
      <c r="K682" s="187"/>
      <c r="S682" s="187"/>
    </row>
    <row r="683" spans="1:19" ht="41.25" customHeight="1">
      <c r="A683" s="104"/>
      <c r="B683" s="104"/>
      <c r="C683" s="186"/>
      <c r="D683" s="104"/>
      <c r="E683" s="187"/>
      <c r="F683" s="187"/>
      <c r="G683" s="187"/>
      <c r="H683" s="187"/>
      <c r="I683" s="187"/>
      <c r="J683" s="187"/>
      <c r="K683" s="187"/>
      <c r="S683" s="187"/>
    </row>
    <row r="684" spans="1:19" ht="41.25" customHeight="1">
      <c r="A684" s="104"/>
      <c r="B684" s="104"/>
      <c r="C684" s="186"/>
      <c r="D684" s="104"/>
      <c r="E684" s="187"/>
      <c r="F684" s="187"/>
      <c r="G684" s="187"/>
      <c r="H684" s="187"/>
      <c r="I684" s="187"/>
      <c r="J684" s="187"/>
      <c r="K684" s="187"/>
      <c r="S684" s="187"/>
    </row>
    <row r="685" spans="1:19" ht="41.25" customHeight="1">
      <c r="A685" s="104"/>
      <c r="B685" s="104"/>
      <c r="C685" s="186"/>
      <c r="D685" s="104"/>
      <c r="E685" s="187"/>
      <c r="F685" s="187"/>
      <c r="G685" s="187"/>
      <c r="H685" s="187"/>
      <c r="I685" s="187"/>
      <c r="J685" s="187"/>
      <c r="K685" s="187"/>
      <c r="S685" s="187"/>
    </row>
    <row r="686" spans="1:19" ht="41.25" customHeight="1">
      <c r="A686" s="104"/>
      <c r="B686" s="104"/>
      <c r="C686" s="186"/>
      <c r="D686" s="104"/>
      <c r="E686" s="187"/>
      <c r="F686" s="187"/>
      <c r="G686" s="187"/>
      <c r="H686" s="187"/>
      <c r="I686" s="187"/>
      <c r="J686" s="187"/>
      <c r="K686" s="187"/>
      <c r="S686" s="187"/>
    </row>
    <row r="687" spans="1:19" ht="41.25" customHeight="1">
      <c r="A687" s="104"/>
      <c r="B687" s="104"/>
      <c r="C687" s="186"/>
      <c r="D687" s="104"/>
      <c r="E687" s="187"/>
      <c r="F687" s="187"/>
      <c r="G687" s="187"/>
      <c r="H687" s="187"/>
      <c r="I687" s="187"/>
      <c r="J687" s="187"/>
      <c r="K687" s="187"/>
      <c r="S687" s="187"/>
    </row>
    <row r="688" spans="1:19" ht="41.25" customHeight="1">
      <c r="A688" s="104"/>
      <c r="B688" s="104"/>
      <c r="C688" s="186"/>
      <c r="D688" s="104"/>
      <c r="E688" s="187"/>
      <c r="F688" s="187"/>
      <c r="G688" s="187"/>
      <c r="H688" s="187"/>
      <c r="I688" s="187"/>
      <c r="J688" s="187"/>
      <c r="K688" s="187"/>
      <c r="S688" s="187"/>
    </row>
    <row r="689" spans="1:19" ht="41.25" customHeight="1">
      <c r="A689" s="104"/>
      <c r="B689" s="104"/>
      <c r="C689" s="186"/>
      <c r="D689" s="104"/>
      <c r="E689" s="187"/>
      <c r="F689" s="187"/>
      <c r="G689" s="187"/>
      <c r="H689" s="187"/>
      <c r="I689" s="187"/>
      <c r="J689" s="187"/>
      <c r="K689" s="187"/>
      <c r="S689" s="187"/>
    </row>
    <row r="690" spans="1:19" ht="41.25" customHeight="1">
      <c r="A690" s="104"/>
      <c r="B690" s="104"/>
      <c r="C690" s="186"/>
      <c r="D690" s="104"/>
      <c r="E690" s="187"/>
      <c r="F690" s="187"/>
      <c r="G690" s="187"/>
      <c r="H690" s="187"/>
      <c r="I690" s="187"/>
      <c r="J690" s="187"/>
      <c r="K690" s="187"/>
      <c r="S690" s="187"/>
    </row>
    <row r="691" spans="1:19" ht="41.25" customHeight="1">
      <c r="A691" s="104"/>
      <c r="B691" s="104"/>
      <c r="C691" s="186"/>
      <c r="D691" s="104"/>
      <c r="E691" s="187"/>
      <c r="F691" s="187"/>
      <c r="G691" s="187"/>
      <c r="H691" s="187"/>
      <c r="I691" s="187"/>
      <c r="J691" s="187"/>
      <c r="K691" s="187"/>
      <c r="S691" s="187"/>
    </row>
    <row r="692" spans="1:19" ht="41.25" customHeight="1">
      <c r="A692" s="104"/>
      <c r="B692" s="104"/>
      <c r="C692" s="186"/>
      <c r="D692" s="104"/>
      <c r="E692" s="187"/>
      <c r="F692" s="187"/>
      <c r="G692" s="187"/>
      <c r="H692" s="187"/>
      <c r="I692" s="187"/>
      <c r="J692" s="187"/>
      <c r="K692" s="187"/>
      <c r="S692" s="187"/>
    </row>
    <row r="693" spans="1:19" ht="41.25" customHeight="1">
      <c r="A693" s="104"/>
      <c r="B693" s="104"/>
      <c r="C693" s="186"/>
      <c r="D693" s="104"/>
      <c r="E693" s="187"/>
      <c r="F693" s="187"/>
      <c r="G693" s="187"/>
      <c r="H693" s="187"/>
      <c r="I693" s="187"/>
      <c r="J693" s="187"/>
      <c r="K693" s="187"/>
      <c r="S693" s="187"/>
    </row>
    <row r="694" spans="1:19" ht="41.25" customHeight="1">
      <c r="A694" s="104"/>
      <c r="B694" s="104"/>
      <c r="C694" s="186"/>
      <c r="D694" s="104"/>
      <c r="E694" s="187"/>
      <c r="F694" s="187"/>
      <c r="G694" s="187"/>
      <c r="H694" s="187"/>
      <c r="I694" s="187"/>
      <c r="J694" s="187"/>
      <c r="K694" s="187"/>
      <c r="S694" s="187"/>
    </row>
    <row r="695" spans="1:19" ht="41.25" customHeight="1">
      <c r="A695" s="104"/>
      <c r="B695" s="104"/>
      <c r="C695" s="186"/>
      <c r="D695" s="104"/>
      <c r="E695" s="187"/>
      <c r="F695" s="187"/>
      <c r="G695" s="187"/>
      <c r="H695" s="187"/>
      <c r="I695" s="187"/>
      <c r="J695" s="187"/>
      <c r="K695" s="187"/>
      <c r="S695" s="187"/>
    </row>
    <row r="696" spans="1:19" ht="41.25" customHeight="1">
      <c r="A696" s="104"/>
      <c r="B696" s="104"/>
      <c r="C696" s="186"/>
      <c r="D696" s="104"/>
      <c r="E696" s="187"/>
      <c r="F696" s="187"/>
      <c r="G696" s="187"/>
      <c r="H696" s="187"/>
      <c r="I696" s="187"/>
      <c r="J696" s="187"/>
      <c r="K696" s="187"/>
      <c r="S696" s="187"/>
    </row>
    <row r="697" spans="1:19" ht="41.25" customHeight="1">
      <c r="A697" s="104"/>
      <c r="B697" s="104"/>
      <c r="C697" s="186"/>
      <c r="D697" s="104"/>
      <c r="E697" s="187"/>
      <c r="F697" s="187"/>
      <c r="G697" s="187"/>
      <c r="H697" s="187"/>
      <c r="I697" s="187"/>
      <c r="J697" s="187"/>
      <c r="K697" s="187"/>
      <c r="S697" s="187"/>
    </row>
    <row r="698" spans="1:19" ht="41.25" customHeight="1">
      <c r="A698" s="104"/>
      <c r="B698" s="104"/>
      <c r="C698" s="186"/>
      <c r="D698" s="104"/>
      <c r="E698" s="187"/>
      <c r="F698" s="187"/>
      <c r="G698" s="187"/>
      <c r="H698" s="187"/>
      <c r="I698" s="187"/>
      <c r="J698" s="187"/>
      <c r="K698" s="187"/>
      <c r="S698" s="187"/>
    </row>
    <row r="699" spans="1:19" ht="41.25" customHeight="1">
      <c r="A699" s="104"/>
      <c r="B699" s="104"/>
      <c r="C699" s="186"/>
      <c r="D699" s="104"/>
      <c r="E699" s="187"/>
      <c r="F699" s="187"/>
      <c r="G699" s="187"/>
      <c r="H699" s="187"/>
      <c r="I699" s="187"/>
      <c r="J699" s="187"/>
      <c r="K699" s="187"/>
      <c r="S699" s="187"/>
    </row>
    <row r="700" spans="1:19" ht="41.25" customHeight="1">
      <c r="A700" s="104"/>
      <c r="B700" s="104"/>
      <c r="C700" s="186"/>
      <c r="D700" s="104"/>
      <c r="E700" s="187"/>
      <c r="F700" s="187"/>
      <c r="G700" s="187"/>
      <c r="H700" s="187"/>
      <c r="I700" s="187"/>
      <c r="J700" s="187"/>
      <c r="K700" s="187"/>
      <c r="S700" s="187"/>
    </row>
    <row r="701" spans="1:19" ht="41.25" customHeight="1">
      <c r="A701" s="104"/>
      <c r="B701" s="104"/>
      <c r="C701" s="186"/>
      <c r="D701" s="104"/>
      <c r="E701" s="187"/>
      <c r="F701" s="187"/>
      <c r="G701" s="187"/>
      <c r="H701" s="187"/>
      <c r="I701" s="187"/>
      <c r="J701" s="187"/>
      <c r="K701" s="187"/>
      <c r="S701" s="187"/>
    </row>
    <row r="702" spans="1:19" ht="41.25" customHeight="1">
      <c r="A702" s="104"/>
      <c r="B702" s="104"/>
      <c r="C702" s="186"/>
      <c r="D702" s="104"/>
      <c r="E702" s="187"/>
      <c r="F702" s="187"/>
      <c r="G702" s="187"/>
      <c r="H702" s="187"/>
      <c r="I702" s="187"/>
      <c r="J702" s="187"/>
      <c r="K702" s="187"/>
      <c r="S702" s="187"/>
    </row>
    <row r="703" spans="1:19" ht="41.25" customHeight="1">
      <c r="A703" s="104"/>
      <c r="B703" s="104"/>
      <c r="C703" s="186"/>
      <c r="D703" s="104"/>
      <c r="E703" s="187"/>
      <c r="F703" s="187"/>
      <c r="G703" s="187"/>
      <c r="H703" s="187"/>
      <c r="I703" s="187"/>
      <c r="J703" s="187"/>
      <c r="K703" s="187"/>
      <c r="S703" s="187"/>
    </row>
    <row r="704" spans="1:19" ht="41.25" customHeight="1">
      <c r="A704" s="104"/>
      <c r="B704" s="104"/>
      <c r="C704" s="186"/>
      <c r="D704" s="104"/>
      <c r="E704" s="187"/>
      <c r="F704" s="187"/>
      <c r="G704" s="187"/>
      <c r="H704" s="187"/>
      <c r="I704" s="187"/>
      <c r="J704" s="187"/>
      <c r="K704" s="187"/>
      <c r="S704" s="187"/>
    </row>
    <row r="705" spans="1:19" ht="41.25" customHeight="1">
      <c r="A705" s="104"/>
      <c r="B705" s="104"/>
      <c r="C705" s="186"/>
      <c r="D705" s="104"/>
      <c r="E705" s="187"/>
      <c r="F705" s="187"/>
      <c r="G705" s="187"/>
      <c r="H705" s="187"/>
      <c r="I705" s="187"/>
      <c r="J705" s="187"/>
      <c r="K705" s="187"/>
      <c r="S705" s="187"/>
    </row>
    <row r="706" spans="1:19" ht="41.25" customHeight="1">
      <c r="A706" s="104"/>
      <c r="B706" s="104"/>
      <c r="C706" s="186"/>
      <c r="D706" s="104"/>
      <c r="E706" s="187"/>
      <c r="F706" s="187"/>
      <c r="G706" s="187"/>
      <c r="H706" s="187"/>
      <c r="I706" s="187"/>
      <c r="J706" s="187"/>
      <c r="K706" s="187"/>
      <c r="S706" s="187"/>
    </row>
    <row r="707" spans="1:19" ht="41.25" customHeight="1">
      <c r="A707" s="104"/>
      <c r="B707" s="104"/>
      <c r="C707" s="186"/>
      <c r="D707" s="104"/>
      <c r="E707" s="187"/>
      <c r="F707" s="187"/>
      <c r="G707" s="187"/>
      <c r="H707" s="187"/>
      <c r="I707" s="187"/>
      <c r="J707" s="187"/>
      <c r="K707" s="187"/>
      <c r="S707" s="187"/>
    </row>
    <row r="708" spans="1:19" ht="41.25" customHeight="1">
      <c r="A708" s="104"/>
      <c r="B708" s="104"/>
      <c r="C708" s="186"/>
      <c r="D708" s="104"/>
      <c r="E708" s="187"/>
      <c r="F708" s="187"/>
      <c r="G708" s="187"/>
      <c r="H708" s="187"/>
      <c r="I708" s="187"/>
      <c r="J708" s="187"/>
      <c r="K708" s="187"/>
      <c r="S708" s="187"/>
    </row>
    <row r="709" spans="1:19" ht="41.25" customHeight="1">
      <c r="A709" s="104"/>
      <c r="B709" s="104"/>
      <c r="C709" s="186"/>
      <c r="D709" s="104"/>
      <c r="E709" s="187"/>
      <c r="F709" s="187"/>
      <c r="G709" s="187"/>
      <c r="H709" s="187"/>
      <c r="I709" s="187"/>
      <c r="J709" s="187"/>
      <c r="K709" s="187"/>
      <c r="S709" s="187"/>
    </row>
    <row r="710" spans="1:19" ht="41.25" customHeight="1">
      <c r="A710" s="104"/>
      <c r="B710" s="104"/>
      <c r="C710" s="186"/>
      <c r="D710" s="104"/>
      <c r="E710" s="187"/>
      <c r="F710" s="187"/>
      <c r="G710" s="187"/>
      <c r="H710" s="187"/>
      <c r="I710" s="187"/>
      <c r="J710" s="187"/>
      <c r="K710" s="187"/>
      <c r="S710" s="187"/>
    </row>
    <row r="711" spans="1:19" ht="41.25" customHeight="1">
      <c r="A711" s="104"/>
      <c r="B711" s="104"/>
      <c r="C711" s="186"/>
      <c r="D711" s="104"/>
      <c r="E711" s="187"/>
      <c r="F711" s="187"/>
      <c r="G711" s="187"/>
      <c r="H711" s="187"/>
      <c r="I711" s="187"/>
      <c r="J711" s="187"/>
      <c r="K711" s="187"/>
      <c r="S711" s="187"/>
    </row>
    <row r="712" spans="1:19" ht="41.25" customHeight="1">
      <c r="A712" s="104"/>
      <c r="B712" s="104"/>
      <c r="C712" s="186"/>
      <c r="D712" s="104"/>
      <c r="E712" s="187"/>
      <c r="F712" s="187"/>
      <c r="G712" s="187"/>
      <c r="H712" s="187"/>
      <c r="I712" s="187"/>
      <c r="J712" s="187"/>
      <c r="K712" s="187"/>
      <c r="S712" s="187"/>
    </row>
    <row r="713" spans="1:19" ht="41.25" customHeight="1">
      <c r="A713" s="104"/>
      <c r="B713" s="104"/>
      <c r="C713" s="186"/>
      <c r="D713" s="104"/>
      <c r="E713" s="187"/>
      <c r="F713" s="187"/>
      <c r="G713" s="187"/>
      <c r="H713" s="187"/>
      <c r="I713" s="187"/>
      <c r="J713" s="187"/>
      <c r="K713" s="187"/>
      <c r="S713" s="187"/>
    </row>
    <row r="714" spans="1:19" ht="41.25" customHeight="1">
      <c r="A714" s="104"/>
      <c r="B714" s="104"/>
      <c r="C714" s="186"/>
      <c r="D714" s="104"/>
      <c r="E714" s="187"/>
      <c r="F714" s="187"/>
      <c r="G714" s="187"/>
      <c r="H714" s="187"/>
      <c r="I714" s="187"/>
      <c r="J714" s="187"/>
      <c r="K714" s="187"/>
      <c r="S714" s="187"/>
    </row>
    <row r="715" spans="1:19" ht="41.25" customHeight="1">
      <c r="A715" s="104"/>
      <c r="B715" s="104"/>
      <c r="C715" s="186"/>
      <c r="D715" s="104"/>
      <c r="E715" s="187"/>
      <c r="F715" s="187"/>
      <c r="G715" s="187"/>
      <c r="H715" s="187"/>
      <c r="I715" s="187"/>
      <c r="J715" s="187"/>
      <c r="K715" s="187"/>
      <c r="S715" s="187"/>
    </row>
    <row r="716" spans="1:19" ht="41.25" customHeight="1">
      <c r="A716" s="104"/>
      <c r="B716" s="104"/>
      <c r="C716" s="186"/>
      <c r="D716" s="104"/>
      <c r="E716" s="187"/>
      <c r="F716" s="187"/>
      <c r="G716" s="187"/>
      <c r="H716" s="187"/>
      <c r="I716" s="187"/>
      <c r="J716" s="187"/>
      <c r="K716" s="187"/>
      <c r="S716" s="187"/>
    </row>
    <row r="717" spans="1:19" ht="41.25" customHeight="1">
      <c r="A717" s="104"/>
      <c r="B717" s="104"/>
      <c r="C717" s="186"/>
      <c r="D717" s="104"/>
      <c r="E717" s="187"/>
      <c r="F717" s="187"/>
      <c r="G717" s="187"/>
      <c r="H717" s="187"/>
      <c r="I717" s="187"/>
      <c r="J717" s="187"/>
      <c r="K717" s="187"/>
      <c r="S717" s="187"/>
    </row>
    <row r="718" spans="1:19" ht="41.25" customHeight="1">
      <c r="A718" s="104"/>
      <c r="B718" s="104"/>
      <c r="C718" s="186"/>
      <c r="D718" s="104"/>
      <c r="E718" s="187"/>
      <c r="F718" s="187"/>
      <c r="G718" s="187"/>
      <c r="H718" s="187"/>
      <c r="I718" s="187"/>
      <c r="J718" s="187"/>
      <c r="K718" s="187"/>
      <c r="S718" s="187"/>
    </row>
    <row r="719" spans="1:19" ht="41.25" customHeight="1">
      <c r="A719" s="104"/>
      <c r="B719" s="104"/>
      <c r="C719" s="186"/>
      <c r="D719" s="104"/>
      <c r="E719" s="187"/>
      <c r="F719" s="187"/>
      <c r="G719" s="187"/>
      <c r="H719" s="187"/>
      <c r="I719" s="187"/>
      <c r="J719" s="187"/>
      <c r="K719" s="187"/>
      <c r="S719" s="187"/>
    </row>
    <row r="720" spans="1:19" ht="41.25" customHeight="1">
      <c r="A720" s="104"/>
      <c r="B720" s="104"/>
      <c r="C720" s="186"/>
      <c r="D720" s="104"/>
      <c r="E720" s="187"/>
      <c r="F720" s="187"/>
      <c r="G720" s="187"/>
      <c r="H720" s="187"/>
      <c r="I720" s="187"/>
      <c r="J720" s="187"/>
      <c r="K720" s="187"/>
      <c r="S720" s="187"/>
    </row>
    <row r="721" spans="1:19" ht="41.25" customHeight="1">
      <c r="A721" s="104"/>
      <c r="B721" s="104"/>
      <c r="C721" s="186"/>
      <c r="D721" s="104"/>
      <c r="E721" s="187"/>
      <c r="F721" s="187"/>
      <c r="G721" s="187"/>
      <c r="H721" s="187"/>
      <c r="I721" s="187"/>
      <c r="J721" s="187"/>
      <c r="K721" s="187"/>
      <c r="S721" s="187"/>
    </row>
    <row r="722" spans="1:19" ht="41.25" customHeight="1">
      <c r="A722" s="104"/>
      <c r="B722" s="104"/>
      <c r="C722" s="186"/>
      <c r="D722" s="104"/>
      <c r="E722" s="187"/>
      <c r="F722" s="187"/>
      <c r="G722" s="187"/>
      <c r="H722" s="187"/>
      <c r="I722" s="187"/>
      <c r="J722" s="187"/>
      <c r="K722" s="187"/>
      <c r="S722" s="187"/>
    </row>
    <row r="723" spans="1:19" ht="41.25" customHeight="1">
      <c r="A723" s="104"/>
      <c r="B723" s="104"/>
      <c r="C723" s="186"/>
      <c r="D723" s="104"/>
      <c r="E723" s="187"/>
      <c r="F723" s="187"/>
      <c r="G723" s="187"/>
      <c r="H723" s="187"/>
      <c r="I723" s="187"/>
      <c r="J723" s="187"/>
      <c r="K723" s="187"/>
      <c r="S723" s="187"/>
    </row>
    <row r="724" spans="1:19" ht="41.25" customHeight="1">
      <c r="A724" s="104"/>
      <c r="B724" s="104"/>
      <c r="C724" s="186"/>
      <c r="D724" s="104"/>
      <c r="E724" s="187"/>
      <c r="F724" s="187"/>
      <c r="G724" s="187"/>
      <c r="H724" s="187"/>
      <c r="I724" s="187"/>
      <c r="J724" s="187"/>
      <c r="K724" s="187"/>
      <c r="S724" s="187"/>
    </row>
    <row r="725" spans="1:19" ht="41.25" customHeight="1">
      <c r="A725" s="104"/>
      <c r="B725" s="104"/>
      <c r="C725" s="186"/>
      <c r="D725" s="104"/>
      <c r="E725" s="187"/>
      <c r="F725" s="187"/>
      <c r="G725" s="187"/>
      <c r="H725" s="187"/>
      <c r="I725" s="187"/>
      <c r="J725" s="187"/>
      <c r="K725" s="187"/>
      <c r="S725" s="187"/>
    </row>
    <row r="726" spans="1:19" ht="41.25" customHeight="1">
      <c r="A726" s="104"/>
      <c r="B726" s="104"/>
      <c r="C726" s="186"/>
      <c r="D726" s="104"/>
      <c r="E726" s="187"/>
      <c r="F726" s="187"/>
      <c r="G726" s="187"/>
      <c r="H726" s="187"/>
      <c r="I726" s="187"/>
      <c r="J726" s="187"/>
      <c r="K726" s="187"/>
      <c r="S726" s="187"/>
    </row>
    <row r="727" spans="1:19" ht="41.25" customHeight="1">
      <c r="A727" s="104"/>
      <c r="B727" s="104"/>
      <c r="C727" s="186"/>
      <c r="D727" s="104"/>
      <c r="E727" s="187"/>
      <c r="F727" s="187"/>
      <c r="G727" s="187"/>
      <c r="H727" s="187"/>
      <c r="I727" s="187"/>
      <c r="J727" s="187"/>
      <c r="K727" s="187"/>
      <c r="S727" s="187"/>
    </row>
    <row r="728" spans="1:19" ht="41.25" customHeight="1">
      <c r="A728" s="104"/>
      <c r="B728" s="104"/>
      <c r="C728" s="186"/>
      <c r="D728" s="104"/>
      <c r="E728" s="187"/>
      <c r="F728" s="187"/>
      <c r="G728" s="187"/>
      <c r="H728" s="187"/>
      <c r="I728" s="187"/>
      <c r="J728" s="187"/>
      <c r="K728" s="187"/>
      <c r="S728" s="187"/>
    </row>
    <row r="729" spans="1:19" ht="41.25" customHeight="1">
      <c r="A729" s="104"/>
      <c r="B729" s="104"/>
      <c r="C729" s="186"/>
      <c r="D729" s="104"/>
      <c r="E729" s="187"/>
      <c r="F729" s="187"/>
      <c r="G729" s="187"/>
      <c r="H729" s="187"/>
      <c r="I729" s="187"/>
      <c r="J729" s="187"/>
      <c r="K729" s="187"/>
      <c r="S729" s="187"/>
    </row>
    <row r="730" spans="1:19" ht="41.25" customHeight="1">
      <c r="A730" s="104"/>
      <c r="B730" s="104"/>
      <c r="C730" s="186"/>
      <c r="D730" s="104"/>
      <c r="E730" s="187"/>
      <c r="F730" s="187"/>
      <c r="G730" s="187"/>
      <c r="H730" s="187"/>
      <c r="I730" s="187"/>
      <c r="J730" s="187"/>
      <c r="K730" s="187"/>
      <c r="S730" s="187"/>
    </row>
    <row r="731" spans="1:19" ht="41.25" customHeight="1">
      <c r="A731" s="104"/>
      <c r="B731" s="104"/>
      <c r="C731" s="186"/>
      <c r="D731" s="104"/>
      <c r="E731" s="187"/>
      <c r="F731" s="187"/>
      <c r="G731" s="187"/>
      <c r="H731" s="187"/>
      <c r="I731" s="187"/>
      <c r="J731" s="187"/>
      <c r="K731" s="187"/>
      <c r="S731" s="187"/>
    </row>
    <row r="732" spans="1:19" ht="41.25" customHeight="1">
      <c r="A732" s="104"/>
      <c r="B732" s="104"/>
      <c r="C732" s="186"/>
      <c r="D732" s="104"/>
      <c r="E732" s="187"/>
      <c r="F732" s="187"/>
      <c r="G732" s="187"/>
      <c r="H732" s="187"/>
      <c r="I732" s="187"/>
      <c r="J732" s="187"/>
      <c r="K732" s="187"/>
      <c r="S732" s="187"/>
    </row>
    <row r="733" spans="1:19" ht="41.25" customHeight="1">
      <c r="A733" s="104"/>
      <c r="B733" s="104"/>
      <c r="C733" s="186"/>
      <c r="D733" s="104"/>
      <c r="E733" s="187"/>
      <c r="F733" s="187"/>
      <c r="G733" s="187"/>
      <c r="H733" s="187"/>
      <c r="I733" s="187"/>
      <c r="J733" s="187"/>
      <c r="K733" s="187"/>
      <c r="S733" s="187"/>
    </row>
    <row r="734" spans="1:19" ht="41.25" customHeight="1">
      <c r="A734" s="104"/>
      <c r="B734" s="104"/>
      <c r="C734" s="186"/>
      <c r="D734" s="104"/>
      <c r="E734" s="187"/>
      <c r="F734" s="187"/>
      <c r="G734" s="187"/>
      <c r="H734" s="187"/>
      <c r="I734" s="187"/>
      <c r="J734" s="187"/>
      <c r="K734" s="187"/>
      <c r="S734" s="187"/>
    </row>
    <row r="735" spans="1:19" ht="41.25" customHeight="1">
      <c r="A735" s="104"/>
      <c r="B735" s="104"/>
      <c r="C735" s="186"/>
      <c r="D735" s="104"/>
      <c r="E735" s="187"/>
      <c r="F735" s="187"/>
      <c r="G735" s="187"/>
      <c r="H735" s="187"/>
      <c r="I735" s="187"/>
      <c r="J735" s="187"/>
      <c r="K735" s="187"/>
      <c r="S735" s="187"/>
    </row>
    <row r="736" spans="1:19" ht="41.25" customHeight="1">
      <c r="A736" s="104"/>
      <c r="B736" s="104"/>
      <c r="C736" s="186"/>
      <c r="D736" s="104"/>
      <c r="E736" s="187"/>
      <c r="F736" s="187"/>
      <c r="G736" s="187"/>
      <c r="H736" s="187"/>
      <c r="I736" s="187"/>
      <c r="J736" s="187"/>
      <c r="K736" s="187"/>
      <c r="S736" s="187"/>
    </row>
    <row r="737" spans="1:19" ht="41.25" customHeight="1">
      <c r="A737" s="104"/>
      <c r="B737" s="104"/>
      <c r="C737" s="186"/>
      <c r="D737" s="104"/>
      <c r="E737" s="187"/>
      <c r="F737" s="187"/>
      <c r="G737" s="187"/>
      <c r="H737" s="187"/>
      <c r="I737" s="187"/>
      <c r="J737" s="187"/>
      <c r="K737" s="187"/>
      <c r="S737" s="187"/>
    </row>
    <row r="738" spans="1:19" ht="41.25" customHeight="1">
      <c r="A738" s="104"/>
      <c r="B738" s="104"/>
      <c r="C738" s="186"/>
      <c r="D738" s="104"/>
      <c r="E738" s="187"/>
      <c r="F738" s="187"/>
      <c r="G738" s="187"/>
      <c r="H738" s="187"/>
      <c r="I738" s="187"/>
      <c r="J738" s="187"/>
      <c r="K738" s="187"/>
      <c r="S738" s="187"/>
    </row>
    <row r="739" spans="1:19" ht="41.25" customHeight="1">
      <c r="A739" s="104"/>
      <c r="B739" s="104"/>
      <c r="C739" s="186"/>
      <c r="D739" s="104"/>
      <c r="E739" s="187"/>
      <c r="F739" s="187"/>
      <c r="G739" s="187"/>
      <c r="H739" s="187"/>
      <c r="I739" s="187"/>
      <c r="J739" s="187"/>
      <c r="K739" s="187"/>
      <c r="S739" s="187"/>
    </row>
    <row r="740" spans="1:19" ht="41.25" customHeight="1">
      <c r="A740" s="104"/>
      <c r="B740" s="104"/>
      <c r="C740" s="186"/>
      <c r="D740" s="104"/>
      <c r="E740" s="187"/>
      <c r="F740" s="187"/>
      <c r="G740" s="187"/>
      <c r="H740" s="187"/>
      <c r="I740" s="187"/>
      <c r="J740" s="187"/>
      <c r="K740" s="187"/>
      <c r="S740" s="187"/>
    </row>
    <row r="741" spans="1:19" ht="41.25" customHeight="1">
      <c r="A741" s="104"/>
      <c r="B741" s="104"/>
      <c r="C741" s="186"/>
      <c r="D741" s="104"/>
      <c r="E741" s="187"/>
      <c r="F741" s="187"/>
      <c r="G741" s="187"/>
      <c r="H741" s="187"/>
      <c r="I741" s="187"/>
      <c r="J741" s="187"/>
      <c r="K741" s="187"/>
      <c r="S741" s="187"/>
    </row>
    <row r="742" spans="1:19" ht="41.25" customHeight="1">
      <c r="A742" s="104"/>
      <c r="B742" s="104"/>
      <c r="C742" s="186"/>
      <c r="D742" s="104"/>
      <c r="E742" s="187"/>
      <c r="F742" s="187"/>
      <c r="G742" s="187"/>
      <c r="H742" s="187"/>
      <c r="I742" s="187"/>
      <c r="J742" s="187"/>
      <c r="K742" s="187"/>
      <c r="S742" s="187"/>
    </row>
    <row r="743" spans="1:19" ht="41.25" customHeight="1">
      <c r="A743" s="104"/>
      <c r="B743" s="104"/>
      <c r="C743" s="186"/>
      <c r="D743" s="104"/>
      <c r="E743" s="187"/>
      <c r="F743" s="187"/>
      <c r="G743" s="187"/>
      <c r="H743" s="187"/>
      <c r="I743" s="187"/>
      <c r="J743" s="187"/>
      <c r="K743" s="187"/>
      <c r="S743" s="187"/>
    </row>
    <row r="744" spans="1:19" ht="41.25" customHeight="1">
      <c r="A744" s="104"/>
      <c r="B744" s="104"/>
      <c r="C744" s="186"/>
      <c r="D744" s="104"/>
      <c r="E744" s="187"/>
      <c r="F744" s="187"/>
      <c r="G744" s="187"/>
      <c r="H744" s="187"/>
      <c r="I744" s="187"/>
      <c r="J744" s="187"/>
      <c r="K744" s="187"/>
      <c r="S744" s="187"/>
    </row>
    <row r="745" spans="1:19" ht="41.25" customHeight="1">
      <c r="A745" s="104"/>
      <c r="B745" s="104"/>
      <c r="C745" s="186"/>
      <c r="D745" s="104"/>
      <c r="E745" s="187"/>
      <c r="F745" s="187"/>
      <c r="G745" s="187"/>
      <c r="H745" s="187"/>
      <c r="I745" s="187"/>
      <c r="J745" s="187"/>
      <c r="K745" s="187"/>
      <c r="S745" s="187"/>
    </row>
    <row r="746" spans="1:19" ht="41.25" customHeight="1">
      <c r="A746" s="104"/>
      <c r="B746" s="104"/>
      <c r="C746" s="186"/>
      <c r="D746" s="104"/>
      <c r="E746" s="187"/>
      <c r="F746" s="187"/>
      <c r="G746" s="187"/>
      <c r="H746" s="187"/>
      <c r="I746" s="187"/>
      <c r="J746" s="187"/>
      <c r="K746" s="187"/>
      <c r="S746" s="187"/>
    </row>
    <row r="747" spans="1:19" ht="41.25" customHeight="1">
      <c r="A747" s="104"/>
      <c r="B747" s="104"/>
      <c r="C747" s="186"/>
      <c r="D747" s="104"/>
      <c r="E747" s="187"/>
      <c r="F747" s="187"/>
      <c r="G747" s="187"/>
      <c r="H747" s="187"/>
      <c r="I747" s="187"/>
      <c r="J747" s="187"/>
      <c r="K747" s="187"/>
      <c r="S747" s="187"/>
    </row>
    <row r="748" spans="1:19" ht="41.25" customHeight="1">
      <c r="A748" s="104"/>
      <c r="B748" s="104"/>
      <c r="C748" s="186"/>
      <c r="D748" s="104"/>
      <c r="E748" s="187"/>
      <c r="F748" s="187"/>
      <c r="G748" s="187"/>
      <c r="H748" s="187"/>
      <c r="I748" s="187"/>
      <c r="J748" s="187"/>
      <c r="K748" s="187"/>
      <c r="S748" s="187"/>
    </row>
    <row r="749" spans="1:19" ht="41.25" customHeight="1">
      <c r="A749" s="104"/>
      <c r="B749" s="104"/>
      <c r="C749" s="186"/>
      <c r="D749" s="104"/>
      <c r="E749" s="187"/>
      <c r="F749" s="187"/>
      <c r="G749" s="187"/>
      <c r="H749" s="187"/>
      <c r="I749" s="187"/>
      <c r="J749" s="187"/>
      <c r="K749" s="187"/>
      <c r="S749" s="187"/>
    </row>
    <row r="750" spans="1:19" ht="41.25" customHeight="1">
      <c r="A750" s="104"/>
      <c r="B750" s="104"/>
      <c r="C750" s="186"/>
      <c r="D750" s="104"/>
      <c r="E750" s="187"/>
      <c r="F750" s="187"/>
      <c r="G750" s="187"/>
      <c r="H750" s="187"/>
      <c r="I750" s="187"/>
      <c r="J750" s="187"/>
      <c r="K750" s="187"/>
      <c r="S750" s="187"/>
    </row>
    <row r="751" spans="1:19" ht="41.25" customHeight="1">
      <c r="A751" s="104"/>
      <c r="B751" s="104"/>
      <c r="C751" s="186"/>
      <c r="D751" s="104"/>
      <c r="E751" s="187"/>
      <c r="F751" s="187"/>
      <c r="G751" s="187"/>
      <c r="H751" s="187"/>
      <c r="I751" s="187"/>
      <c r="J751" s="187"/>
      <c r="K751" s="187"/>
      <c r="S751" s="187"/>
    </row>
    <row r="752" spans="1:19" ht="41.25" customHeight="1">
      <c r="A752" s="104"/>
      <c r="B752" s="104"/>
      <c r="C752" s="186"/>
      <c r="D752" s="104"/>
      <c r="E752" s="187"/>
      <c r="F752" s="187"/>
      <c r="G752" s="187"/>
      <c r="H752" s="187"/>
      <c r="I752" s="187"/>
      <c r="J752" s="187"/>
      <c r="K752" s="187"/>
      <c r="S752" s="187"/>
    </row>
    <row r="753" spans="1:19" ht="41.25" customHeight="1">
      <c r="A753" s="104"/>
      <c r="B753" s="104"/>
      <c r="C753" s="186"/>
      <c r="D753" s="104"/>
      <c r="E753" s="187"/>
      <c r="F753" s="187"/>
      <c r="G753" s="187"/>
      <c r="H753" s="187"/>
      <c r="I753" s="187"/>
      <c r="J753" s="187"/>
      <c r="K753" s="187"/>
      <c r="S753" s="187"/>
    </row>
    <row r="754" spans="1:19" ht="41.25" customHeight="1">
      <c r="A754" s="104"/>
      <c r="B754" s="104"/>
      <c r="C754" s="186"/>
      <c r="D754" s="104"/>
      <c r="E754" s="187"/>
      <c r="F754" s="187"/>
      <c r="G754" s="187"/>
      <c r="H754" s="187"/>
      <c r="I754" s="187"/>
      <c r="J754" s="187"/>
      <c r="K754" s="187"/>
      <c r="S754" s="187"/>
    </row>
    <row r="755" spans="1:19" ht="41.25" customHeight="1">
      <c r="A755" s="104"/>
      <c r="B755" s="104"/>
      <c r="C755" s="186"/>
      <c r="D755" s="104"/>
      <c r="E755" s="187"/>
      <c r="F755" s="187"/>
      <c r="G755" s="187"/>
      <c r="H755" s="187"/>
      <c r="I755" s="187"/>
      <c r="J755" s="187"/>
      <c r="K755" s="187"/>
      <c r="S755" s="187"/>
    </row>
    <row r="756" spans="1:19" ht="41.25" customHeight="1">
      <c r="A756" s="104"/>
      <c r="B756" s="104"/>
      <c r="C756" s="186"/>
      <c r="D756" s="104"/>
      <c r="E756" s="187"/>
      <c r="F756" s="187"/>
      <c r="G756" s="187"/>
      <c r="H756" s="187"/>
      <c r="I756" s="187"/>
      <c r="J756" s="187"/>
      <c r="K756" s="187"/>
      <c r="S756" s="187"/>
    </row>
    <row r="757" spans="1:19" ht="41.25" customHeight="1">
      <c r="A757" s="104"/>
      <c r="B757" s="104"/>
      <c r="C757" s="186"/>
      <c r="D757" s="104"/>
      <c r="E757" s="187"/>
      <c r="F757" s="187"/>
      <c r="G757" s="187"/>
      <c r="H757" s="187"/>
      <c r="I757" s="187"/>
      <c r="J757" s="187"/>
      <c r="K757" s="187"/>
      <c r="S757" s="187"/>
    </row>
    <row r="758" spans="1:19" ht="41.25" customHeight="1">
      <c r="A758" s="104"/>
      <c r="B758" s="104"/>
      <c r="C758" s="186"/>
      <c r="D758" s="104"/>
      <c r="E758" s="187"/>
      <c r="F758" s="187"/>
      <c r="G758" s="187"/>
      <c r="H758" s="187"/>
      <c r="I758" s="187"/>
      <c r="J758" s="187"/>
      <c r="K758" s="187"/>
      <c r="S758" s="187"/>
    </row>
    <row r="759" spans="1:19" ht="41.25" customHeight="1">
      <c r="A759" s="104"/>
      <c r="B759" s="104"/>
      <c r="C759" s="186"/>
      <c r="D759" s="104"/>
      <c r="E759" s="187"/>
      <c r="F759" s="187"/>
      <c r="G759" s="187"/>
      <c r="H759" s="187"/>
      <c r="I759" s="187"/>
      <c r="J759" s="187"/>
      <c r="K759" s="187"/>
      <c r="S759" s="187"/>
    </row>
    <row r="760" spans="1:19" ht="41.25" customHeight="1">
      <c r="A760" s="104"/>
      <c r="B760" s="104"/>
      <c r="C760" s="186"/>
      <c r="D760" s="104"/>
      <c r="E760" s="187"/>
      <c r="F760" s="187"/>
      <c r="G760" s="187"/>
      <c r="H760" s="187"/>
      <c r="I760" s="187"/>
      <c r="J760" s="187"/>
      <c r="K760" s="187"/>
      <c r="S760" s="187"/>
    </row>
    <row r="761" spans="1:19" ht="41.25" customHeight="1">
      <c r="A761" s="104"/>
      <c r="B761" s="104"/>
      <c r="C761" s="186"/>
      <c r="D761" s="104"/>
      <c r="E761" s="187"/>
      <c r="F761" s="187"/>
      <c r="G761" s="187"/>
      <c r="H761" s="187"/>
      <c r="I761" s="187"/>
      <c r="J761" s="187"/>
      <c r="K761" s="187"/>
      <c r="S761" s="187"/>
    </row>
    <row r="762" spans="1:19" ht="41.25" customHeight="1">
      <c r="A762" s="104"/>
      <c r="B762" s="104"/>
      <c r="C762" s="186"/>
      <c r="D762" s="104"/>
      <c r="E762" s="187"/>
      <c r="F762" s="187"/>
      <c r="G762" s="187"/>
      <c r="H762" s="187"/>
      <c r="I762" s="187"/>
      <c r="J762" s="187"/>
      <c r="K762" s="187"/>
      <c r="S762" s="187"/>
    </row>
    <row r="763" spans="1:19" ht="41.25" customHeight="1">
      <c r="A763" s="104"/>
      <c r="B763" s="104"/>
      <c r="C763" s="186"/>
      <c r="D763" s="104"/>
      <c r="E763" s="187"/>
      <c r="F763" s="187"/>
      <c r="G763" s="187"/>
      <c r="H763" s="187"/>
      <c r="I763" s="187"/>
      <c r="J763" s="187"/>
      <c r="K763" s="187"/>
      <c r="S763" s="187"/>
    </row>
    <row r="764" spans="1:19" ht="41.25" customHeight="1">
      <c r="A764" s="104"/>
      <c r="B764" s="104"/>
      <c r="C764" s="186"/>
      <c r="D764" s="104"/>
      <c r="E764" s="187"/>
      <c r="F764" s="187"/>
      <c r="G764" s="187"/>
      <c r="H764" s="187"/>
      <c r="I764" s="187"/>
      <c r="J764" s="187"/>
      <c r="K764" s="187"/>
      <c r="S764" s="187"/>
    </row>
    <row r="765" spans="1:19" ht="41.25" customHeight="1">
      <c r="A765" s="104"/>
      <c r="B765" s="104"/>
      <c r="C765" s="186"/>
      <c r="D765" s="104"/>
      <c r="E765" s="187"/>
      <c r="F765" s="187"/>
      <c r="G765" s="187"/>
      <c r="H765" s="187"/>
      <c r="I765" s="187"/>
      <c r="J765" s="187"/>
      <c r="K765" s="187"/>
      <c r="S765" s="187"/>
    </row>
    <row r="766" spans="1:19" ht="41.25" customHeight="1">
      <c r="A766" s="104"/>
      <c r="B766" s="104"/>
      <c r="C766" s="186"/>
      <c r="D766" s="104"/>
      <c r="E766" s="187"/>
      <c r="F766" s="187"/>
      <c r="G766" s="187"/>
      <c r="H766" s="187"/>
      <c r="I766" s="187"/>
      <c r="J766" s="187"/>
      <c r="K766" s="187"/>
      <c r="S766" s="187"/>
    </row>
    <row r="767" spans="1:19" ht="41.25" customHeight="1">
      <c r="A767" s="104"/>
      <c r="B767" s="104"/>
      <c r="C767" s="186"/>
      <c r="D767" s="104"/>
      <c r="E767" s="187"/>
      <c r="F767" s="187"/>
      <c r="G767" s="187"/>
      <c r="H767" s="187"/>
      <c r="I767" s="187"/>
      <c r="J767" s="187"/>
      <c r="K767" s="187"/>
      <c r="S767" s="187"/>
    </row>
    <row r="768" spans="1:19" ht="41.25" customHeight="1">
      <c r="A768" s="104"/>
      <c r="B768" s="104"/>
      <c r="C768" s="186"/>
      <c r="D768" s="104"/>
      <c r="E768" s="187"/>
      <c r="F768" s="187"/>
      <c r="G768" s="187"/>
      <c r="H768" s="187"/>
      <c r="I768" s="187"/>
      <c r="J768" s="187"/>
      <c r="K768" s="187"/>
      <c r="S768" s="187"/>
    </row>
    <row r="769" spans="1:19" ht="41.25" customHeight="1">
      <c r="A769" s="104"/>
      <c r="B769" s="104"/>
      <c r="C769" s="186"/>
      <c r="D769" s="104"/>
      <c r="E769" s="187"/>
      <c r="F769" s="187"/>
      <c r="G769" s="187"/>
      <c r="H769" s="187"/>
      <c r="I769" s="187"/>
      <c r="J769" s="187"/>
      <c r="K769" s="187"/>
      <c r="S769" s="187"/>
    </row>
    <row r="770" spans="1:19" ht="41.25" customHeight="1">
      <c r="A770" s="104"/>
      <c r="B770" s="104"/>
      <c r="C770" s="186"/>
      <c r="D770" s="104"/>
      <c r="E770" s="187"/>
      <c r="F770" s="187"/>
      <c r="G770" s="187"/>
      <c r="H770" s="187"/>
      <c r="I770" s="187"/>
      <c r="J770" s="187"/>
      <c r="K770" s="187"/>
      <c r="S770" s="187"/>
    </row>
    <row r="771" spans="1:19" ht="41.25" customHeight="1">
      <c r="A771" s="104"/>
      <c r="B771" s="104"/>
      <c r="C771" s="186"/>
      <c r="D771" s="104"/>
      <c r="E771" s="187"/>
      <c r="F771" s="187"/>
      <c r="G771" s="187"/>
      <c r="H771" s="187"/>
      <c r="I771" s="187"/>
      <c r="J771" s="187"/>
      <c r="K771" s="187"/>
      <c r="S771" s="187"/>
    </row>
    <row r="772" spans="1:19" ht="41.25" customHeight="1">
      <c r="A772" s="104"/>
      <c r="B772" s="104"/>
      <c r="C772" s="186"/>
      <c r="D772" s="104"/>
      <c r="E772" s="187"/>
      <c r="F772" s="187"/>
      <c r="G772" s="187"/>
      <c r="H772" s="187"/>
      <c r="I772" s="187"/>
      <c r="J772" s="187"/>
      <c r="K772" s="187"/>
      <c r="S772" s="187"/>
    </row>
    <row r="773" spans="1:19" ht="41.25" customHeight="1">
      <c r="A773" s="104"/>
      <c r="B773" s="104"/>
      <c r="C773" s="186"/>
      <c r="D773" s="104"/>
      <c r="E773" s="187"/>
      <c r="F773" s="187"/>
      <c r="G773" s="187"/>
      <c r="H773" s="187"/>
      <c r="I773" s="187"/>
      <c r="J773" s="187"/>
      <c r="K773" s="187"/>
      <c r="S773" s="187"/>
    </row>
    <row r="774" spans="1:19" ht="41.25" customHeight="1">
      <c r="A774" s="104"/>
      <c r="B774" s="104"/>
      <c r="C774" s="186"/>
      <c r="D774" s="104"/>
      <c r="E774" s="187"/>
      <c r="F774" s="187"/>
      <c r="G774" s="187"/>
      <c r="H774" s="187"/>
      <c r="I774" s="187"/>
      <c r="J774" s="187"/>
      <c r="K774" s="187"/>
      <c r="S774" s="187"/>
    </row>
    <row r="775" spans="1:19" ht="41.25" customHeight="1">
      <c r="A775" s="104"/>
      <c r="B775" s="104"/>
      <c r="C775" s="186"/>
      <c r="D775" s="104"/>
      <c r="E775" s="187"/>
      <c r="F775" s="187"/>
      <c r="G775" s="187"/>
      <c r="H775" s="187"/>
      <c r="I775" s="187"/>
      <c r="J775" s="187"/>
      <c r="K775" s="187"/>
      <c r="S775" s="187"/>
    </row>
    <row r="776" spans="1:19" ht="41.25" customHeight="1">
      <c r="A776" s="104"/>
      <c r="B776" s="104"/>
      <c r="C776" s="186"/>
      <c r="D776" s="104"/>
      <c r="E776" s="187"/>
      <c r="F776" s="187"/>
      <c r="G776" s="187"/>
      <c r="H776" s="187"/>
      <c r="I776" s="187"/>
      <c r="J776" s="187"/>
      <c r="K776" s="187"/>
      <c r="S776" s="187"/>
    </row>
    <row r="777" spans="1:19" ht="41.25" customHeight="1">
      <c r="A777" s="104"/>
      <c r="B777" s="104"/>
      <c r="C777" s="186"/>
      <c r="D777" s="104"/>
      <c r="E777" s="187"/>
      <c r="F777" s="187"/>
      <c r="G777" s="187"/>
      <c r="H777" s="187"/>
      <c r="I777" s="187"/>
      <c r="J777" s="187"/>
      <c r="K777" s="187"/>
      <c r="S777" s="187"/>
    </row>
    <row r="778" spans="1:19" ht="41.25" customHeight="1">
      <c r="A778" s="104"/>
      <c r="B778" s="104"/>
      <c r="C778" s="186"/>
      <c r="D778" s="104"/>
      <c r="E778" s="187"/>
      <c r="F778" s="187"/>
      <c r="G778" s="187"/>
      <c r="H778" s="187"/>
      <c r="I778" s="187"/>
      <c r="J778" s="187"/>
      <c r="K778" s="187"/>
      <c r="S778" s="187"/>
    </row>
    <row r="779" spans="1:19" ht="41.25" customHeight="1">
      <c r="A779" s="104"/>
      <c r="B779" s="104"/>
      <c r="C779" s="186"/>
      <c r="D779" s="104"/>
      <c r="E779" s="187"/>
      <c r="F779" s="187"/>
      <c r="G779" s="187"/>
      <c r="H779" s="187"/>
      <c r="I779" s="187"/>
      <c r="J779" s="187"/>
      <c r="K779" s="187"/>
      <c r="S779" s="187"/>
    </row>
    <row r="780" spans="1:19" ht="41.25" customHeight="1">
      <c r="A780" s="104"/>
      <c r="B780" s="104"/>
      <c r="C780" s="186"/>
      <c r="D780" s="104"/>
      <c r="E780" s="187"/>
      <c r="F780" s="187"/>
      <c r="G780" s="187"/>
      <c r="H780" s="187"/>
      <c r="I780" s="187"/>
      <c r="J780" s="187"/>
      <c r="K780" s="187"/>
      <c r="S780" s="187"/>
    </row>
    <row r="781" spans="1:19" ht="41.25" customHeight="1">
      <c r="A781" s="104"/>
      <c r="B781" s="104"/>
      <c r="C781" s="186"/>
      <c r="D781" s="104"/>
      <c r="E781" s="187"/>
      <c r="F781" s="187"/>
      <c r="G781" s="187"/>
      <c r="H781" s="187"/>
      <c r="I781" s="187"/>
      <c r="J781" s="187"/>
      <c r="K781" s="187"/>
      <c r="S781" s="187"/>
    </row>
    <row r="782" spans="1:19" ht="41.25" customHeight="1">
      <c r="A782" s="104"/>
      <c r="B782" s="104"/>
      <c r="C782" s="186"/>
      <c r="D782" s="104"/>
      <c r="E782" s="187"/>
      <c r="F782" s="187"/>
      <c r="G782" s="187"/>
      <c r="H782" s="187"/>
      <c r="I782" s="187"/>
      <c r="J782" s="187"/>
      <c r="K782" s="187"/>
      <c r="S782" s="187"/>
    </row>
    <row r="783" spans="1:19" ht="41.25" customHeight="1">
      <c r="A783" s="104"/>
      <c r="B783" s="104"/>
      <c r="C783" s="186"/>
      <c r="D783" s="104"/>
      <c r="E783" s="187"/>
      <c r="F783" s="187"/>
      <c r="G783" s="187"/>
      <c r="H783" s="187"/>
      <c r="I783" s="187"/>
      <c r="J783" s="187"/>
      <c r="K783" s="187"/>
      <c r="S783" s="187"/>
    </row>
    <row r="784" spans="1:19" ht="41.25" customHeight="1">
      <c r="A784" s="104"/>
      <c r="B784" s="104"/>
      <c r="C784" s="186"/>
      <c r="D784" s="104"/>
      <c r="E784" s="187"/>
      <c r="F784" s="187"/>
      <c r="G784" s="187"/>
      <c r="H784" s="187"/>
      <c r="I784" s="187"/>
      <c r="J784" s="187"/>
      <c r="K784" s="187"/>
      <c r="S784" s="187"/>
    </row>
    <row r="785" spans="1:19" ht="41.25" customHeight="1">
      <c r="A785" s="104"/>
      <c r="B785" s="104"/>
      <c r="C785" s="186"/>
      <c r="D785" s="104"/>
      <c r="E785" s="187"/>
      <c r="F785" s="187"/>
      <c r="G785" s="187"/>
      <c r="H785" s="187"/>
      <c r="I785" s="187"/>
      <c r="J785" s="187"/>
      <c r="K785" s="187"/>
      <c r="S785" s="187"/>
    </row>
    <row r="786" spans="1:19" ht="41.25" customHeight="1">
      <c r="A786" s="104"/>
      <c r="B786" s="104"/>
      <c r="C786" s="186"/>
      <c r="D786" s="104"/>
      <c r="E786" s="187"/>
      <c r="F786" s="187"/>
      <c r="G786" s="187"/>
      <c r="H786" s="187"/>
      <c r="I786" s="187"/>
      <c r="J786" s="187"/>
      <c r="K786" s="187"/>
      <c r="S786" s="187"/>
    </row>
    <row r="787" spans="1:19" ht="41.25" customHeight="1">
      <c r="A787" s="104"/>
      <c r="B787" s="104"/>
      <c r="C787" s="186"/>
      <c r="D787" s="104"/>
      <c r="E787" s="187"/>
      <c r="F787" s="187"/>
      <c r="G787" s="187"/>
      <c r="H787" s="187"/>
      <c r="I787" s="187"/>
      <c r="J787" s="187"/>
      <c r="K787" s="187"/>
      <c r="S787" s="187"/>
    </row>
    <row r="788" spans="1:19" ht="41.25" customHeight="1">
      <c r="A788" s="104"/>
      <c r="B788" s="104"/>
      <c r="C788" s="186"/>
      <c r="D788" s="104"/>
      <c r="E788" s="187"/>
      <c r="F788" s="187"/>
      <c r="G788" s="187"/>
      <c r="H788" s="187"/>
      <c r="I788" s="187"/>
      <c r="J788" s="187"/>
      <c r="K788" s="187"/>
      <c r="S788" s="187"/>
    </row>
    <row r="789" spans="1:19" ht="41.25" customHeight="1">
      <c r="A789" s="104"/>
      <c r="B789" s="104"/>
      <c r="C789" s="186"/>
      <c r="D789" s="104"/>
      <c r="E789" s="187"/>
      <c r="F789" s="187"/>
      <c r="G789" s="187"/>
      <c r="H789" s="187"/>
      <c r="I789" s="187"/>
      <c r="J789" s="187"/>
      <c r="K789" s="187"/>
      <c r="S789" s="187"/>
    </row>
    <row r="790" spans="1:19" ht="41.25" customHeight="1">
      <c r="A790" s="104"/>
      <c r="B790" s="104"/>
      <c r="C790" s="186"/>
      <c r="D790" s="104"/>
      <c r="E790" s="187"/>
      <c r="F790" s="187"/>
      <c r="G790" s="187"/>
      <c r="H790" s="187"/>
      <c r="I790" s="187"/>
      <c r="J790" s="187"/>
      <c r="K790" s="187"/>
      <c r="S790" s="187"/>
    </row>
    <row r="791" spans="1:19" ht="41.25" customHeight="1">
      <c r="A791" s="104"/>
      <c r="B791" s="104"/>
      <c r="C791" s="186"/>
      <c r="D791" s="104"/>
      <c r="E791" s="187"/>
      <c r="F791" s="187"/>
      <c r="G791" s="187"/>
      <c r="H791" s="187"/>
      <c r="I791" s="187"/>
      <c r="J791" s="187"/>
      <c r="K791" s="187"/>
      <c r="S791" s="187"/>
    </row>
    <row r="792" spans="1:19" ht="41.25" customHeight="1">
      <c r="A792" s="104"/>
      <c r="B792" s="104"/>
      <c r="C792" s="186"/>
      <c r="D792" s="104"/>
      <c r="E792" s="187"/>
      <c r="F792" s="187"/>
      <c r="G792" s="187"/>
      <c r="H792" s="187"/>
      <c r="I792" s="187"/>
      <c r="J792" s="187"/>
      <c r="K792" s="187"/>
      <c r="S792" s="187"/>
    </row>
    <row r="793" spans="1:19" ht="41.25" customHeight="1">
      <c r="A793" s="104"/>
      <c r="B793" s="104"/>
      <c r="C793" s="186"/>
      <c r="D793" s="104"/>
      <c r="E793" s="187"/>
      <c r="F793" s="187"/>
      <c r="G793" s="187"/>
      <c r="H793" s="187"/>
      <c r="I793" s="187"/>
      <c r="J793" s="187"/>
      <c r="K793" s="187"/>
      <c r="S793" s="187"/>
    </row>
    <row r="794" spans="1:19" ht="41.25" customHeight="1">
      <c r="A794" s="104"/>
      <c r="B794" s="104"/>
      <c r="C794" s="186"/>
      <c r="D794" s="104"/>
      <c r="E794" s="187"/>
      <c r="F794" s="187"/>
      <c r="G794" s="187"/>
      <c r="H794" s="187"/>
      <c r="I794" s="187"/>
      <c r="J794" s="187"/>
      <c r="K794" s="187"/>
      <c r="S794" s="187"/>
    </row>
    <row r="795" spans="1:19" ht="41.25" customHeight="1">
      <c r="A795" s="104"/>
      <c r="B795" s="104"/>
      <c r="C795" s="186"/>
      <c r="D795" s="104"/>
      <c r="E795" s="187"/>
      <c r="F795" s="187"/>
      <c r="G795" s="187"/>
      <c r="H795" s="187"/>
      <c r="I795" s="187"/>
      <c r="J795" s="187"/>
      <c r="K795" s="187"/>
      <c r="S795" s="187"/>
    </row>
    <row r="796" spans="1:19" ht="41.25" customHeight="1">
      <c r="A796" s="104"/>
      <c r="B796" s="104"/>
      <c r="C796" s="186"/>
      <c r="D796" s="104"/>
      <c r="E796" s="187"/>
      <c r="F796" s="187"/>
      <c r="G796" s="187"/>
      <c r="H796" s="187"/>
      <c r="I796" s="187"/>
      <c r="J796" s="187"/>
      <c r="K796" s="187"/>
      <c r="S796" s="187"/>
    </row>
    <row r="797" spans="1:19" ht="41.25" customHeight="1">
      <c r="A797" s="104"/>
      <c r="B797" s="104"/>
      <c r="C797" s="186"/>
      <c r="D797" s="104"/>
      <c r="E797" s="187"/>
      <c r="F797" s="187"/>
      <c r="G797" s="187"/>
      <c r="H797" s="187"/>
      <c r="I797" s="187"/>
      <c r="J797" s="187"/>
      <c r="K797" s="187"/>
      <c r="S797" s="187"/>
    </row>
    <row r="798" spans="1:19" ht="41.25" customHeight="1">
      <c r="A798" s="104"/>
      <c r="B798" s="104"/>
      <c r="C798" s="186"/>
      <c r="D798" s="104"/>
      <c r="E798" s="187"/>
      <c r="F798" s="187"/>
      <c r="G798" s="187"/>
      <c r="H798" s="187"/>
      <c r="I798" s="187"/>
      <c r="J798" s="187"/>
      <c r="K798" s="187"/>
      <c r="S798" s="187"/>
    </row>
    <row r="799" spans="1:19" ht="41.25" customHeight="1">
      <c r="A799" s="104"/>
      <c r="B799" s="104"/>
      <c r="C799" s="186"/>
      <c r="D799" s="104"/>
      <c r="E799" s="187"/>
      <c r="F799" s="187"/>
      <c r="G799" s="187"/>
      <c r="H799" s="187"/>
      <c r="I799" s="187"/>
      <c r="J799" s="187"/>
      <c r="K799" s="187"/>
      <c r="S799" s="187"/>
    </row>
    <row r="800" spans="1:19" ht="41.25" customHeight="1">
      <c r="A800" s="104"/>
      <c r="B800" s="104"/>
      <c r="C800" s="186"/>
      <c r="D800" s="104"/>
      <c r="E800" s="187"/>
      <c r="F800" s="187"/>
      <c r="G800" s="187"/>
      <c r="H800" s="187"/>
      <c r="I800" s="187"/>
      <c r="J800" s="187"/>
      <c r="K800" s="187"/>
      <c r="S800" s="187"/>
    </row>
    <row r="801" spans="1:19" ht="41.25" customHeight="1">
      <c r="A801" s="104"/>
      <c r="B801" s="104"/>
      <c r="C801" s="186"/>
      <c r="D801" s="104"/>
      <c r="E801" s="187"/>
      <c r="F801" s="187"/>
      <c r="G801" s="187"/>
      <c r="H801" s="187"/>
      <c r="I801" s="187"/>
      <c r="J801" s="187"/>
      <c r="K801" s="187"/>
      <c r="S801" s="187"/>
    </row>
    <row r="802" spans="1:19" ht="41.25" customHeight="1">
      <c r="A802" s="104"/>
      <c r="B802" s="104"/>
      <c r="C802" s="186"/>
      <c r="D802" s="104"/>
      <c r="E802" s="187"/>
      <c r="F802" s="187"/>
      <c r="G802" s="187"/>
      <c r="H802" s="187"/>
      <c r="I802" s="187"/>
      <c r="J802" s="187"/>
      <c r="K802" s="187"/>
      <c r="S802" s="187"/>
    </row>
    <row r="803" spans="1:19" ht="41.25" customHeight="1">
      <c r="A803" s="104"/>
      <c r="B803" s="104"/>
      <c r="C803" s="186"/>
      <c r="D803" s="104"/>
      <c r="E803" s="187"/>
      <c r="F803" s="187"/>
      <c r="G803" s="187"/>
      <c r="H803" s="187"/>
      <c r="I803" s="187"/>
      <c r="J803" s="187"/>
      <c r="K803" s="187"/>
      <c r="S803" s="187"/>
    </row>
    <row r="804" spans="1:19" ht="41.25" customHeight="1">
      <c r="A804" s="104"/>
      <c r="B804" s="104"/>
      <c r="C804" s="186"/>
      <c r="D804" s="104"/>
      <c r="E804" s="187"/>
      <c r="F804" s="187"/>
      <c r="G804" s="187"/>
      <c r="H804" s="187"/>
      <c r="I804" s="187"/>
      <c r="J804" s="187"/>
      <c r="K804" s="187"/>
      <c r="S804" s="187"/>
    </row>
    <row r="805" spans="1:19" ht="41.25" customHeight="1">
      <c r="A805" s="104"/>
      <c r="B805" s="104"/>
      <c r="C805" s="186"/>
      <c r="D805" s="104"/>
      <c r="E805" s="187"/>
      <c r="F805" s="187"/>
      <c r="G805" s="187"/>
      <c r="H805" s="187"/>
      <c r="I805" s="187"/>
      <c r="J805" s="187"/>
      <c r="K805" s="187"/>
      <c r="S805" s="187"/>
    </row>
    <row r="806" spans="1:19" ht="41.25" customHeight="1">
      <c r="A806" s="104"/>
      <c r="B806" s="104"/>
      <c r="C806" s="186"/>
      <c r="D806" s="104"/>
      <c r="E806" s="187"/>
      <c r="F806" s="187"/>
      <c r="G806" s="187"/>
      <c r="H806" s="187"/>
      <c r="I806" s="187"/>
      <c r="J806" s="187"/>
      <c r="K806" s="187"/>
      <c r="S806" s="187"/>
    </row>
    <row r="807" spans="1:19" ht="41.25" customHeight="1">
      <c r="A807" s="104"/>
      <c r="B807" s="104"/>
      <c r="C807" s="186"/>
      <c r="D807" s="104"/>
      <c r="E807" s="187"/>
      <c r="F807" s="187"/>
      <c r="G807" s="187"/>
      <c r="H807" s="187"/>
      <c r="I807" s="187"/>
      <c r="J807" s="187"/>
      <c r="K807" s="187"/>
      <c r="S807" s="187"/>
    </row>
    <row r="808" spans="1:19" ht="41.25" customHeight="1">
      <c r="A808" s="104"/>
      <c r="B808" s="104"/>
      <c r="C808" s="186"/>
      <c r="D808" s="104"/>
      <c r="E808" s="187"/>
      <c r="F808" s="187"/>
      <c r="G808" s="187"/>
      <c r="H808" s="187"/>
      <c r="I808" s="187"/>
      <c r="J808" s="187"/>
      <c r="K808" s="187"/>
      <c r="S808" s="187"/>
    </row>
    <row r="809" spans="1:19" ht="41.25" customHeight="1">
      <c r="A809" s="104"/>
      <c r="B809" s="104"/>
      <c r="C809" s="186"/>
      <c r="D809" s="104"/>
      <c r="E809" s="187"/>
      <c r="F809" s="187"/>
      <c r="G809" s="187"/>
      <c r="H809" s="187"/>
      <c r="I809" s="187"/>
      <c r="J809" s="187"/>
      <c r="K809" s="187"/>
      <c r="S809" s="187"/>
    </row>
    <row r="810" spans="1:19" ht="41.25" customHeight="1">
      <c r="A810" s="104"/>
      <c r="B810" s="104"/>
      <c r="C810" s="186"/>
      <c r="D810" s="104"/>
      <c r="E810" s="187"/>
      <c r="F810" s="187"/>
      <c r="G810" s="187"/>
      <c r="H810" s="187"/>
      <c r="I810" s="187"/>
      <c r="J810" s="187"/>
      <c r="K810" s="187"/>
      <c r="S810" s="187"/>
    </row>
    <row r="811" spans="1:19" ht="41.25" customHeight="1">
      <c r="A811" s="104"/>
      <c r="B811" s="104"/>
      <c r="C811" s="186"/>
      <c r="D811" s="104"/>
      <c r="E811" s="187"/>
      <c r="F811" s="187"/>
      <c r="G811" s="187"/>
      <c r="H811" s="187"/>
      <c r="I811" s="187"/>
      <c r="J811" s="187"/>
      <c r="K811" s="187"/>
      <c r="S811" s="187"/>
    </row>
    <row r="812" spans="1:19" ht="41.25" customHeight="1">
      <c r="A812" s="104"/>
      <c r="B812" s="104"/>
      <c r="C812" s="186"/>
      <c r="D812" s="104"/>
      <c r="E812" s="187"/>
      <c r="F812" s="187"/>
      <c r="G812" s="187"/>
      <c r="H812" s="187"/>
      <c r="I812" s="187"/>
      <c r="J812" s="187"/>
      <c r="K812" s="187"/>
      <c r="S812" s="187"/>
    </row>
    <row r="813" spans="1:19" ht="41.25" customHeight="1">
      <c r="A813" s="104"/>
      <c r="B813" s="104"/>
      <c r="C813" s="186"/>
      <c r="D813" s="104"/>
      <c r="E813" s="187"/>
      <c r="F813" s="187"/>
      <c r="G813" s="187"/>
      <c r="H813" s="187"/>
      <c r="I813" s="187"/>
      <c r="J813" s="187"/>
      <c r="K813" s="187"/>
      <c r="S813" s="187"/>
    </row>
    <row r="814" spans="1:19" ht="41.25" customHeight="1">
      <c r="A814" s="104"/>
      <c r="B814" s="104"/>
      <c r="C814" s="186"/>
      <c r="D814" s="104"/>
      <c r="E814" s="187"/>
      <c r="F814" s="187"/>
      <c r="G814" s="187"/>
      <c r="H814" s="187"/>
      <c r="I814" s="187"/>
      <c r="J814" s="187"/>
      <c r="K814" s="187"/>
      <c r="S814" s="187"/>
    </row>
    <row r="815" spans="1:19" ht="41.25" customHeight="1">
      <c r="A815" s="104"/>
      <c r="B815" s="104"/>
      <c r="C815" s="186"/>
      <c r="D815" s="104"/>
      <c r="E815" s="187"/>
      <c r="F815" s="187"/>
      <c r="G815" s="187"/>
      <c r="H815" s="187"/>
      <c r="I815" s="187"/>
      <c r="J815" s="187"/>
      <c r="K815" s="187"/>
      <c r="S815" s="187"/>
    </row>
    <row r="816" spans="1:19" ht="41.25" customHeight="1">
      <c r="A816" s="104"/>
      <c r="B816" s="104"/>
      <c r="C816" s="186"/>
      <c r="D816" s="104"/>
      <c r="E816" s="187"/>
      <c r="F816" s="187"/>
      <c r="G816" s="187"/>
      <c r="H816" s="187"/>
      <c r="I816" s="187"/>
      <c r="J816" s="187"/>
      <c r="K816" s="187"/>
      <c r="S816" s="187"/>
    </row>
    <row r="817" spans="1:19" ht="41.25" customHeight="1">
      <c r="A817" s="104"/>
      <c r="B817" s="104"/>
      <c r="C817" s="186"/>
      <c r="D817" s="104"/>
      <c r="E817" s="187"/>
      <c r="F817" s="187"/>
      <c r="G817" s="187"/>
      <c r="H817" s="187"/>
      <c r="I817" s="187"/>
      <c r="J817" s="187"/>
      <c r="K817" s="187"/>
      <c r="S817" s="187"/>
    </row>
    <row r="818" spans="1:19" ht="41.25" customHeight="1">
      <c r="A818" s="104"/>
      <c r="B818" s="104"/>
      <c r="C818" s="186"/>
      <c r="D818" s="104"/>
      <c r="E818" s="187"/>
      <c r="F818" s="187"/>
      <c r="G818" s="187"/>
      <c r="H818" s="187"/>
      <c r="I818" s="187"/>
      <c r="J818" s="187"/>
      <c r="K818" s="187"/>
      <c r="S818" s="187"/>
    </row>
    <row r="819" spans="1:19" ht="41.25" customHeight="1">
      <c r="A819" s="104"/>
      <c r="B819" s="104"/>
      <c r="C819" s="186"/>
      <c r="D819" s="104"/>
      <c r="E819" s="187"/>
      <c r="F819" s="187"/>
      <c r="G819" s="187"/>
      <c r="H819" s="187"/>
      <c r="I819" s="187"/>
      <c r="J819" s="187"/>
      <c r="K819" s="187"/>
      <c r="S819" s="187"/>
    </row>
    <row r="820" spans="1:19" ht="41.25" customHeight="1">
      <c r="A820" s="104"/>
      <c r="B820" s="104"/>
      <c r="C820" s="186"/>
      <c r="D820" s="104"/>
      <c r="E820" s="187"/>
      <c r="F820" s="187"/>
      <c r="G820" s="187"/>
      <c r="H820" s="187"/>
      <c r="I820" s="187"/>
      <c r="J820" s="187"/>
      <c r="K820" s="187"/>
      <c r="S820" s="187"/>
    </row>
    <row r="821" spans="1:19" ht="41.25" customHeight="1">
      <c r="A821" s="104"/>
      <c r="B821" s="104"/>
      <c r="C821" s="186"/>
      <c r="D821" s="104"/>
      <c r="E821" s="187"/>
      <c r="F821" s="187"/>
      <c r="G821" s="187"/>
      <c r="H821" s="187"/>
      <c r="I821" s="187"/>
      <c r="J821" s="187"/>
      <c r="K821" s="187"/>
      <c r="S821" s="187"/>
    </row>
    <row r="822" spans="1:19" ht="41.25" customHeight="1">
      <c r="A822" s="104"/>
      <c r="B822" s="104"/>
      <c r="C822" s="186"/>
      <c r="D822" s="104"/>
      <c r="E822" s="187"/>
      <c r="F822" s="187"/>
      <c r="G822" s="187"/>
      <c r="H822" s="187"/>
      <c r="I822" s="187"/>
      <c r="J822" s="187"/>
      <c r="K822" s="187"/>
      <c r="S822" s="187"/>
    </row>
    <row r="823" spans="1:19" ht="41.25" customHeight="1">
      <c r="A823" s="104"/>
      <c r="B823" s="104"/>
      <c r="C823" s="186"/>
      <c r="D823" s="104"/>
      <c r="E823" s="187"/>
      <c r="F823" s="187"/>
      <c r="G823" s="187"/>
      <c r="H823" s="187"/>
      <c r="I823" s="187"/>
      <c r="J823" s="187"/>
      <c r="K823" s="187"/>
      <c r="S823" s="187"/>
    </row>
    <row r="824" spans="1:19" ht="41.25" customHeight="1">
      <c r="A824" s="104"/>
      <c r="B824" s="104"/>
      <c r="C824" s="186"/>
      <c r="D824" s="104"/>
      <c r="E824" s="187"/>
      <c r="F824" s="187"/>
      <c r="G824" s="187"/>
      <c r="H824" s="187"/>
      <c r="I824" s="187"/>
      <c r="J824" s="187"/>
      <c r="K824" s="187"/>
      <c r="S824" s="187"/>
    </row>
    <row r="825" spans="1:19" ht="41.25" customHeight="1">
      <c r="A825" s="104"/>
      <c r="B825" s="104"/>
      <c r="C825" s="186"/>
      <c r="D825" s="104"/>
      <c r="E825" s="187"/>
      <c r="F825" s="187"/>
      <c r="G825" s="187"/>
      <c r="H825" s="187"/>
      <c r="I825" s="187"/>
      <c r="J825" s="187"/>
      <c r="K825" s="187"/>
      <c r="S825" s="187"/>
    </row>
    <row r="826" spans="1:19" ht="41.25" customHeight="1">
      <c r="A826" s="104"/>
      <c r="B826" s="104"/>
      <c r="C826" s="186"/>
      <c r="D826" s="104"/>
      <c r="E826" s="187"/>
      <c r="F826" s="187"/>
      <c r="G826" s="187"/>
      <c r="H826" s="187"/>
      <c r="I826" s="187"/>
      <c r="J826" s="187"/>
      <c r="K826" s="187"/>
      <c r="S826" s="187"/>
    </row>
    <row r="827" spans="1:19" ht="41.25" customHeight="1">
      <c r="A827" s="104"/>
      <c r="B827" s="104"/>
      <c r="C827" s="186"/>
      <c r="D827" s="104"/>
      <c r="E827" s="187"/>
      <c r="F827" s="187"/>
      <c r="G827" s="187"/>
      <c r="H827" s="187"/>
      <c r="I827" s="187"/>
      <c r="J827" s="187"/>
      <c r="K827" s="187"/>
      <c r="S827" s="187"/>
    </row>
    <row r="828" spans="1:19" ht="41.25" customHeight="1">
      <c r="A828" s="104"/>
      <c r="B828" s="104"/>
      <c r="C828" s="186"/>
      <c r="D828" s="104"/>
      <c r="E828" s="187"/>
      <c r="F828" s="187"/>
      <c r="G828" s="187"/>
      <c r="H828" s="187"/>
      <c r="I828" s="187"/>
      <c r="J828" s="187"/>
      <c r="K828" s="187"/>
      <c r="S828" s="187"/>
    </row>
    <row r="829" spans="1:19" ht="41.25" customHeight="1">
      <c r="A829" s="104"/>
      <c r="B829" s="104"/>
      <c r="C829" s="186"/>
      <c r="D829" s="104"/>
      <c r="E829" s="187"/>
      <c r="F829" s="187"/>
      <c r="G829" s="187"/>
      <c r="H829" s="187"/>
      <c r="I829" s="187"/>
      <c r="J829" s="187"/>
      <c r="K829" s="187"/>
      <c r="S829" s="187"/>
    </row>
    <row r="830" spans="1:19" ht="41.25" customHeight="1">
      <c r="A830" s="104"/>
      <c r="B830" s="104"/>
      <c r="C830" s="186"/>
      <c r="D830" s="104"/>
      <c r="E830" s="187"/>
      <c r="F830" s="187"/>
      <c r="G830" s="187"/>
      <c r="H830" s="187"/>
      <c r="I830" s="187"/>
      <c r="J830" s="187"/>
      <c r="K830" s="187"/>
      <c r="S830" s="187"/>
    </row>
    <row r="831" spans="1:19" ht="41.25" customHeight="1">
      <c r="A831" s="104"/>
      <c r="B831" s="104"/>
      <c r="C831" s="186"/>
      <c r="D831" s="104"/>
      <c r="E831" s="187"/>
      <c r="F831" s="187"/>
      <c r="G831" s="187"/>
      <c r="H831" s="187"/>
      <c r="I831" s="187"/>
      <c r="J831" s="187"/>
      <c r="K831" s="187"/>
      <c r="S831" s="187"/>
    </row>
    <row r="832" spans="1:19" ht="41.25" customHeight="1">
      <c r="A832" s="104"/>
      <c r="B832" s="104"/>
      <c r="C832" s="186"/>
      <c r="D832" s="104"/>
      <c r="E832" s="187"/>
      <c r="F832" s="187"/>
      <c r="G832" s="187"/>
      <c r="H832" s="187"/>
      <c r="I832" s="187"/>
      <c r="J832" s="187"/>
      <c r="K832" s="187"/>
      <c r="S832" s="187"/>
    </row>
    <row r="833" spans="1:19" ht="41.25" customHeight="1">
      <c r="A833" s="104"/>
      <c r="B833" s="104"/>
      <c r="C833" s="186"/>
      <c r="D833" s="104"/>
      <c r="E833" s="187"/>
      <c r="F833" s="187"/>
      <c r="G833" s="187"/>
      <c r="H833" s="187"/>
      <c r="I833" s="187"/>
      <c r="J833" s="187"/>
      <c r="K833" s="187"/>
      <c r="S833" s="187"/>
    </row>
    <row r="834" spans="1:19" ht="41.25" customHeight="1">
      <c r="A834" s="104"/>
      <c r="B834" s="104"/>
      <c r="C834" s="186"/>
      <c r="D834" s="104"/>
      <c r="E834" s="187"/>
      <c r="F834" s="187"/>
      <c r="G834" s="187"/>
      <c r="H834" s="187"/>
      <c r="I834" s="187"/>
      <c r="J834" s="187"/>
      <c r="K834" s="187"/>
      <c r="S834" s="187"/>
    </row>
    <row r="835" spans="1:19" ht="41.25" customHeight="1">
      <c r="A835" s="104"/>
      <c r="B835" s="104"/>
      <c r="C835" s="186"/>
      <c r="D835" s="104"/>
      <c r="E835" s="187"/>
      <c r="F835" s="187"/>
      <c r="G835" s="187"/>
      <c r="H835" s="187"/>
      <c r="I835" s="187"/>
      <c r="J835" s="187"/>
      <c r="K835" s="187"/>
      <c r="S835" s="187"/>
    </row>
    <row r="836" spans="1:19" ht="41.25" customHeight="1">
      <c r="A836" s="104"/>
      <c r="B836" s="104"/>
      <c r="C836" s="186"/>
      <c r="D836" s="104"/>
      <c r="E836" s="187"/>
      <c r="F836" s="187"/>
      <c r="G836" s="187"/>
      <c r="H836" s="187"/>
      <c r="I836" s="187"/>
      <c r="J836" s="187"/>
      <c r="K836" s="187"/>
      <c r="S836" s="187"/>
    </row>
    <row r="837" spans="1:19" ht="41.25" customHeight="1">
      <c r="A837" s="104"/>
      <c r="B837" s="104"/>
      <c r="C837" s="186"/>
      <c r="D837" s="104"/>
      <c r="E837" s="187"/>
      <c r="F837" s="187"/>
      <c r="G837" s="187"/>
      <c r="H837" s="187"/>
      <c r="I837" s="187"/>
      <c r="J837" s="187"/>
      <c r="K837" s="187"/>
      <c r="S837" s="187"/>
    </row>
    <row r="838" spans="1:19" ht="41.25" customHeight="1">
      <c r="A838" s="104"/>
      <c r="B838" s="104"/>
      <c r="C838" s="186"/>
      <c r="D838" s="104"/>
      <c r="E838" s="187"/>
      <c r="F838" s="187"/>
      <c r="G838" s="187"/>
      <c r="H838" s="187"/>
      <c r="I838" s="187"/>
      <c r="J838" s="187"/>
      <c r="K838" s="187"/>
      <c r="S838" s="187"/>
    </row>
    <row r="839" spans="1:19" ht="41.25" customHeight="1">
      <c r="A839" s="104"/>
      <c r="B839" s="104"/>
      <c r="C839" s="186"/>
      <c r="D839" s="104"/>
      <c r="E839" s="187"/>
      <c r="F839" s="187"/>
      <c r="G839" s="187"/>
      <c r="H839" s="187"/>
      <c r="I839" s="187"/>
      <c r="J839" s="187"/>
      <c r="K839" s="187"/>
      <c r="S839" s="187"/>
    </row>
    <row r="840" spans="1:19" ht="41.25" customHeight="1">
      <c r="A840" s="104"/>
      <c r="B840" s="104"/>
      <c r="C840" s="186"/>
      <c r="D840" s="104"/>
      <c r="E840" s="187"/>
      <c r="F840" s="187"/>
      <c r="G840" s="187"/>
      <c r="H840" s="187"/>
      <c r="I840" s="187"/>
      <c r="J840" s="187"/>
      <c r="K840" s="187"/>
      <c r="S840" s="187"/>
    </row>
    <row r="841" spans="1:19" ht="41.25" customHeight="1">
      <c r="A841" s="104"/>
      <c r="B841" s="104"/>
      <c r="C841" s="186"/>
      <c r="D841" s="104"/>
      <c r="E841" s="187"/>
      <c r="F841" s="187"/>
      <c r="G841" s="187"/>
      <c r="H841" s="187"/>
      <c r="I841" s="187"/>
      <c r="J841" s="187"/>
      <c r="K841" s="187"/>
      <c r="S841" s="187"/>
    </row>
    <row r="842" spans="1:19" ht="41.25" customHeight="1">
      <c r="A842" s="104"/>
      <c r="B842" s="104"/>
      <c r="C842" s="186"/>
      <c r="D842" s="104"/>
      <c r="E842" s="187"/>
      <c r="F842" s="187"/>
      <c r="G842" s="187"/>
      <c r="H842" s="187"/>
      <c r="I842" s="187"/>
      <c r="J842" s="187"/>
      <c r="K842" s="187"/>
      <c r="S842" s="187"/>
    </row>
    <row r="843" spans="1:19" ht="41.25" customHeight="1">
      <c r="A843" s="104"/>
      <c r="B843" s="104"/>
      <c r="C843" s="186"/>
      <c r="D843" s="104"/>
      <c r="E843" s="187"/>
      <c r="F843" s="187"/>
      <c r="G843" s="187"/>
      <c r="H843" s="187"/>
      <c r="I843" s="187"/>
      <c r="J843" s="187"/>
      <c r="K843" s="187"/>
      <c r="S843" s="187"/>
    </row>
    <row r="844" spans="1:19" ht="41.25" customHeight="1">
      <c r="A844" s="104"/>
      <c r="B844" s="104"/>
      <c r="C844" s="186"/>
      <c r="D844" s="104"/>
      <c r="E844" s="187"/>
      <c r="F844" s="187"/>
      <c r="G844" s="187"/>
      <c r="H844" s="187"/>
      <c r="I844" s="187"/>
      <c r="J844" s="187"/>
      <c r="K844" s="187"/>
      <c r="S844" s="187"/>
    </row>
    <row r="845" spans="1:19" ht="41.25" customHeight="1">
      <c r="A845" s="104"/>
      <c r="B845" s="104"/>
      <c r="C845" s="186"/>
      <c r="D845" s="104"/>
      <c r="E845" s="187"/>
      <c r="F845" s="187"/>
      <c r="G845" s="187"/>
      <c r="H845" s="187"/>
      <c r="I845" s="187"/>
      <c r="J845" s="187"/>
      <c r="K845" s="187"/>
      <c r="S845" s="187"/>
    </row>
    <row r="846" spans="1:19" ht="41.25" customHeight="1">
      <c r="A846" s="104"/>
      <c r="B846" s="104"/>
      <c r="C846" s="186"/>
      <c r="D846" s="104"/>
      <c r="E846" s="187"/>
      <c r="F846" s="187"/>
      <c r="G846" s="187"/>
      <c r="H846" s="187"/>
      <c r="I846" s="187"/>
      <c r="J846" s="187"/>
      <c r="K846" s="187"/>
      <c r="S846" s="187"/>
    </row>
    <row r="847" spans="1:19" ht="41.25" customHeight="1">
      <c r="A847" s="104"/>
      <c r="B847" s="104"/>
      <c r="C847" s="186"/>
      <c r="D847" s="104"/>
      <c r="E847" s="187"/>
      <c r="F847" s="187"/>
      <c r="G847" s="187"/>
      <c r="H847" s="187"/>
      <c r="I847" s="187"/>
      <c r="J847" s="187"/>
      <c r="K847" s="187"/>
      <c r="S847" s="187"/>
    </row>
    <row r="848" spans="1:19" ht="41.25" customHeight="1">
      <c r="A848" s="104"/>
      <c r="B848" s="104"/>
      <c r="C848" s="186"/>
      <c r="D848" s="104"/>
      <c r="E848" s="187"/>
      <c r="F848" s="187"/>
      <c r="G848" s="187"/>
      <c r="H848" s="187"/>
      <c r="I848" s="187"/>
      <c r="J848" s="187"/>
      <c r="K848" s="187"/>
      <c r="S848" s="187"/>
    </row>
    <row r="849" spans="1:19" ht="41.25" customHeight="1">
      <c r="A849" s="104"/>
      <c r="B849" s="104"/>
      <c r="C849" s="186"/>
      <c r="D849" s="104"/>
      <c r="E849" s="187"/>
      <c r="F849" s="187"/>
      <c r="G849" s="187"/>
      <c r="H849" s="187"/>
      <c r="I849" s="187"/>
      <c r="J849" s="187"/>
      <c r="K849" s="187"/>
      <c r="S849" s="187"/>
    </row>
    <row r="850" spans="1:19" ht="41.25" customHeight="1">
      <c r="A850" s="104"/>
      <c r="B850" s="104"/>
      <c r="C850" s="186"/>
      <c r="D850" s="104"/>
      <c r="E850" s="187"/>
      <c r="F850" s="187"/>
      <c r="G850" s="187"/>
      <c r="H850" s="187"/>
      <c r="I850" s="187"/>
      <c r="J850" s="187"/>
      <c r="K850" s="187"/>
      <c r="S850" s="187"/>
    </row>
    <row r="851" spans="1:19" ht="41.25" customHeight="1">
      <c r="A851" s="104"/>
      <c r="B851" s="104"/>
      <c r="C851" s="186"/>
      <c r="D851" s="104"/>
      <c r="E851" s="187"/>
      <c r="F851" s="187"/>
      <c r="G851" s="187"/>
      <c r="H851" s="187"/>
      <c r="I851" s="187"/>
      <c r="J851" s="187"/>
      <c r="K851" s="187"/>
      <c r="S851" s="187"/>
    </row>
    <row r="852" spans="1:19" ht="41.25" customHeight="1">
      <c r="A852" s="104"/>
      <c r="B852" s="104"/>
      <c r="C852" s="186"/>
      <c r="D852" s="104"/>
      <c r="E852" s="187"/>
      <c r="F852" s="187"/>
      <c r="G852" s="187"/>
      <c r="H852" s="187"/>
      <c r="I852" s="187"/>
      <c r="J852" s="187"/>
      <c r="K852" s="187"/>
      <c r="S852" s="187"/>
    </row>
    <row r="853" spans="1:19" ht="41.25" customHeight="1">
      <c r="A853" s="104"/>
      <c r="B853" s="104"/>
      <c r="C853" s="186"/>
      <c r="D853" s="104"/>
      <c r="E853" s="187"/>
      <c r="F853" s="187"/>
      <c r="G853" s="187"/>
      <c r="H853" s="187"/>
      <c r="I853" s="187"/>
      <c r="J853" s="187"/>
      <c r="K853" s="187"/>
      <c r="S853" s="187"/>
    </row>
    <row r="854" spans="1:19" ht="41.25" customHeight="1">
      <c r="A854" s="104"/>
      <c r="B854" s="104"/>
      <c r="C854" s="186"/>
      <c r="D854" s="104"/>
      <c r="E854" s="187"/>
      <c r="F854" s="187"/>
      <c r="G854" s="187"/>
      <c r="H854" s="187"/>
      <c r="I854" s="187"/>
      <c r="J854" s="187"/>
      <c r="K854" s="187"/>
      <c r="S854" s="187"/>
    </row>
    <row r="855" spans="1:19" ht="41.25" customHeight="1">
      <c r="A855" s="104"/>
      <c r="B855" s="104"/>
      <c r="C855" s="186"/>
      <c r="D855" s="104"/>
      <c r="E855" s="187"/>
      <c r="F855" s="187"/>
      <c r="G855" s="187"/>
      <c r="H855" s="187"/>
      <c r="I855" s="187"/>
      <c r="J855" s="187"/>
      <c r="K855" s="187"/>
      <c r="S855" s="187"/>
    </row>
    <row r="856" spans="1:19" ht="41.25" customHeight="1">
      <c r="A856" s="104"/>
      <c r="B856" s="104"/>
      <c r="C856" s="186"/>
      <c r="D856" s="104"/>
      <c r="E856" s="187"/>
      <c r="F856" s="187"/>
      <c r="G856" s="187"/>
      <c r="H856" s="187"/>
      <c r="I856" s="187"/>
      <c r="J856" s="187"/>
      <c r="K856" s="187"/>
      <c r="S856" s="187"/>
    </row>
    <row r="857" spans="1:19" ht="41.25" customHeight="1">
      <c r="A857" s="104"/>
      <c r="B857" s="104"/>
      <c r="C857" s="186"/>
      <c r="D857" s="104"/>
      <c r="E857" s="187"/>
      <c r="F857" s="187"/>
      <c r="G857" s="187"/>
      <c r="H857" s="187"/>
      <c r="I857" s="187"/>
      <c r="J857" s="187"/>
      <c r="K857" s="187"/>
      <c r="S857" s="187"/>
    </row>
    <row r="858" spans="1:19" ht="41.25" customHeight="1">
      <c r="A858" s="104"/>
      <c r="B858" s="104"/>
      <c r="C858" s="186"/>
      <c r="D858" s="104"/>
      <c r="E858" s="187"/>
      <c r="F858" s="187"/>
      <c r="G858" s="187"/>
      <c r="H858" s="187"/>
      <c r="I858" s="187"/>
      <c r="J858" s="187"/>
      <c r="K858" s="187"/>
      <c r="S858" s="187"/>
    </row>
    <row r="859" spans="1:19" ht="41.25" customHeight="1">
      <c r="A859" s="104"/>
      <c r="B859" s="104"/>
      <c r="C859" s="186"/>
      <c r="D859" s="104"/>
      <c r="E859" s="187"/>
      <c r="F859" s="187"/>
      <c r="G859" s="187"/>
      <c r="H859" s="187"/>
      <c r="I859" s="187"/>
      <c r="J859" s="187"/>
      <c r="K859" s="187"/>
      <c r="S859" s="187"/>
    </row>
    <row r="860" spans="1:19" ht="41.25" customHeight="1">
      <c r="A860" s="104"/>
      <c r="B860" s="104"/>
      <c r="C860" s="186"/>
      <c r="D860" s="104"/>
      <c r="E860" s="187"/>
      <c r="F860" s="187"/>
      <c r="G860" s="187"/>
      <c r="H860" s="187"/>
      <c r="I860" s="187"/>
      <c r="J860" s="187"/>
      <c r="K860" s="187"/>
      <c r="S860" s="187"/>
    </row>
    <row r="861" spans="1:19" ht="41.25" customHeight="1">
      <c r="A861" s="104"/>
      <c r="B861" s="104"/>
      <c r="C861" s="186"/>
      <c r="D861" s="104"/>
      <c r="E861" s="187"/>
      <c r="F861" s="187"/>
      <c r="G861" s="187"/>
      <c r="H861" s="187"/>
      <c r="I861" s="187"/>
      <c r="J861" s="187"/>
      <c r="K861" s="187"/>
      <c r="S861" s="187"/>
    </row>
    <row r="862" spans="1:19" ht="41.25" customHeight="1">
      <c r="A862" s="104"/>
      <c r="B862" s="104"/>
      <c r="C862" s="186"/>
      <c r="D862" s="104"/>
      <c r="E862" s="187"/>
      <c r="F862" s="187"/>
      <c r="G862" s="187"/>
      <c r="H862" s="187"/>
      <c r="I862" s="187"/>
      <c r="J862" s="187"/>
      <c r="K862" s="187"/>
      <c r="S862" s="187"/>
    </row>
    <row r="863" spans="1:19" ht="41.25" customHeight="1">
      <c r="A863" s="104"/>
      <c r="B863" s="104"/>
      <c r="C863" s="186"/>
      <c r="D863" s="104"/>
      <c r="E863" s="187"/>
      <c r="F863" s="187"/>
      <c r="G863" s="187"/>
      <c r="H863" s="187"/>
      <c r="I863" s="187"/>
      <c r="J863" s="187"/>
      <c r="K863" s="187"/>
      <c r="S863" s="187"/>
    </row>
    <row r="864" spans="1:19" ht="41.25" customHeight="1">
      <c r="A864" s="104"/>
      <c r="B864" s="104"/>
      <c r="C864" s="186"/>
      <c r="D864" s="104"/>
      <c r="E864" s="187"/>
      <c r="F864" s="187"/>
      <c r="G864" s="187"/>
      <c r="H864" s="187"/>
      <c r="I864" s="187"/>
      <c r="J864" s="187"/>
      <c r="K864" s="187"/>
      <c r="S864" s="187"/>
    </row>
    <row r="865" spans="1:19" ht="41.25" customHeight="1">
      <c r="A865" s="104"/>
      <c r="B865" s="104"/>
      <c r="C865" s="186"/>
      <c r="D865" s="104"/>
      <c r="E865" s="187"/>
      <c r="F865" s="187"/>
      <c r="G865" s="187"/>
      <c r="H865" s="187"/>
      <c r="I865" s="187"/>
      <c r="J865" s="187"/>
      <c r="K865" s="187"/>
      <c r="S865" s="187"/>
    </row>
    <row r="866" spans="1:19" ht="41.25" customHeight="1">
      <c r="A866" s="104"/>
      <c r="B866" s="104"/>
      <c r="C866" s="186"/>
      <c r="D866" s="104"/>
      <c r="E866" s="187"/>
      <c r="F866" s="187"/>
      <c r="G866" s="187"/>
      <c r="H866" s="187"/>
      <c r="I866" s="187"/>
      <c r="J866" s="187"/>
      <c r="K866" s="187"/>
      <c r="S866" s="187"/>
    </row>
    <row r="867" spans="1:19" ht="41.25" customHeight="1">
      <c r="A867" s="104"/>
      <c r="B867" s="104"/>
      <c r="C867" s="186"/>
      <c r="D867" s="104"/>
      <c r="E867" s="187"/>
      <c r="F867" s="187"/>
      <c r="G867" s="187"/>
      <c r="H867" s="187"/>
      <c r="I867" s="187"/>
      <c r="J867" s="187"/>
      <c r="K867" s="187"/>
      <c r="S867" s="187"/>
    </row>
    <row r="868" spans="1:19" ht="41.25" customHeight="1">
      <c r="A868" s="104"/>
      <c r="B868" s="104"/>
      <c r="C868" s="186"/>
      <c r="D868" s="104"/>
      <c r="E868" s="187"/>
      <c r="F868" s="187"/>
      <c r="G868" s="187"/>
      <c r="H868" s="187"/>
      <c r="I868" s="187"/>
      <c r="J868" s="187"/>
      <c r="K868" s="187"/>
      <c r="S868" s="187"/>
    </row>
    <row r="869" spans="1:19" ht="41.25" customHeight="1">
      <c r="A869" s="104"/>
      <c r="B869" s="104"/>
      <c r="C869" s="186"/>
      <c r="D869" s="104"/>
      <c r="E869" s="187"/>
      <c r="F869" s="187"/>
      <c r="G869" s="187"/>
      <c r="H869" s="187"/>
      <c r="I869" s="187"/>
      <c r="J869" s="187"/>
      <c r="K869" s="187"/>
      <c r="S869" s="187"/>
    </row>
    <row r="870" spans="1:19" ht="41.25" customHeight="1">
      <c r="A870" s="104"/>
      <c r="B870" s="104"/>
      <c r="C870" s="186"/>
      <c r="D870" s="104"/>
      <c r="E870" s="187"/>
      <c r="F870" s="187"/>
      <c r="G870" s="187"/>
      <c r="H870" s="187"/>
      <c r="I870" s="187"/>
      <c r="J870" s="187"/>
      <c r="K870" s="187"/>
      <c r="S870" s="187"/>
    </row>
    <row r="871" spans="1:19" ht="41.25" customHeight="1">
      <c r="A871" s="104"/>
      <c r="B871" s="104"/>
      <c r="C871" s="186"/>
      <c r="D871" s="104"/>
      <c r="E871" s="187"/>
      <c r="F871" s="187"/>
      <c r="G871" s="187"/>
      <c r="H871" s="187"/>
      <c r="I871" s="187"/>
      <c r="J871" s="187"/>
      <c r="K871" s="187"/>
      <c r="S871" s="187"/>
    </row>
    <row r="872" spans="1:19" ht="41.25" customHeight="1">
      <c r="A872" s="104"/>
      <c r="B872" s="104"/>
      <c r="C872" s="186"/>
      <c r="D872" s="104"/>
      <c r="E872" s="187"/>
      <c r="F872" s="187"/>
      <c r="G872" s="187"/>
      <c r="H872" s="187"/>
      <c r="I872" s="187"/>
      <c r="J872" s="187"/>
      <c r="K872" s="187"/>
      <c r="S872" s="187"/>
    </row>
    <row r="873" spans="1:19" ht="41.25" customHeight="1">
      <c r="A873" s="104"/>
      <c r="B873" s="104"/>
      <c r="C873" s="186"/>
      <c r="D873" s="104"/>
      <c r="E873" s="187"/>
      <c r="F873" s="187"/>
      <c r="G873" s="187"/>
      <c r="H873" s="187"/>
      <c r="I873" s="187"/>
      <c r="J873" s="187"/>
      <c r="K873" s="187"/>
      <c r="S873" s="187"/>
    </row>
    <row r="874" spans="1:19" ht="41.25" customHeight="1">
      <c r="A874" s="104"/>
      <c r="B874" s="104"/>
      <c r="C874" s="186"/>
      <c r="D874" s="104"/>
      <c r="E874" s="187"/>
      <c r="F874" s="187"/>
      <c r="G874" s="187"/>
      <c r="H874" s="187"/>
      <c r="I874" s="187"/>
      <c r="J874" s="187"/>
      <c r="K874" s="187"/>
      <c r="S874" s="187"/>
    </row>
    <row r="875" spans="1:19" ht="41.25" customHeight="1">
      <c r="A875" s="104"/>
      <c r="B875" s="104"/>
      <c r="C875" s="186"/>
      <c r="D875" s="104"/>
      <c r="E875" s="187"/>
      <c r="F875" s="187"/>
      <c r="G875" s="187"/>
      <c r="H875" s="187"/>
      <c r="I875" s="187"/>
      <c r="J875" s="187"/>
      <c r="K875" s="187"/>
      <c r="S875" s="187"/>
    </row>
    <row r="876" spans="1:19" ht="41.25" customHeight="1">
      <c r="A876" s="104"/>
      <c r="B876" s="104"/>
      <c r="C876" s="186"/>
      <c r="D876" s="104"/>
      <c r="E876" s="187"/>
      <c r="F876" s="187"/>
      <c r="G876" s="187"/>
      <c r="H876" s="187"/>
      <c r="I876" s="187"/>
      <c r="J876" s="187"/>
      <c r="K876" s="187"/>
      <c r="S876" s="187"/>
    </row>
    <row r="877" spans="1:19" ht="41.25" customHeight="1">
      <c r="A877" s="104"/>
      <c r="B877" s="104"/>
      <c r="C877" s="186"/>
      <c r="D877" s="104"/>
      <c r="E877" s="187"/>
      <c r="F877" s="187"/>
      <c r="G877" s="187"/>
      <c r="H877" s="187"/>
      <c r="I877" s="187"/>
      <c r="J877" s="187"/>
      <c r="K877" s="187"/>
      <c r="S877" s="187"/>
    </row>
    <row r="878" spans="1:19" ht="41.25" customHeight="1">
      <c r="A878" s="104"/>
      <c r="B878" s="104"/>
      <c r="C878" s="186"/>
      <c r="D878" s="104"/>
      <c r="E878" s="187"/>
      <c r="F878" s="187"/>
      <c r="G878" s="187"/>
      <c r="H878" s="187"/>
      <c r="I878" s="187"/>
      <c r="J878" s="187"/>
      <c r="K878" s="187"/>
      <c r="S878" s="187"/>
    </row>
    <row r="879" spans="1:19" ht="41.25" customHeight="1">
      <c r="A879" s="104"/>
      <c r="B879" s="104"/>
      <c r="C879" s="186"/>
      <c r="D879" s="104"/>
      <c r="E879" s="187"/>
      <c r="F879" s="187"/>
      <c r="G879" s="187"/>
      <c r="H879" s="187"/>
      <c r="I879" s="187"/>
      <c r="J879" s="187"/>
      <c r="K879" s="187"/>
      <c r="S879" s="187"/>
    </row>
    <row r="880" spans="1:19" ht="41.25" customHeight="1">
      <c r="A880" s="104"/>
      <c r="B880" s="104"/>
      <c r="C880" s="186"/>
      <c r="D880" s="104"/>
      <c r="E880" s="187"/>
      <c r="F880" s="187"/>
      <c r="G880" s="187"/>
      <c r="H880" s="187"/>
      <c r="I880" s="187"/>
      <c r="J880" s="187"/>
      <c r="K880" s="187"/>
      <c r="S880" s="187"/>
    </row>
    <row r="881" spans="1:19" ht="41.25" customHeight="1">
      <c r="A881" s="104"/>
      <c r="B881" s="104"/>
      <c r="C881" s="186"/>
      <c r="D881" s="104"/>
      <c r="E881" s="187"/>
      <c r="F881" s="187"/>
      <c r="G881" s="187"/>
      <c r="H881" s="187"/>
      <c r="I881" s="187"/>
      <c r="J881" s="187"/>
      <c r="K881" s="187"/>
      <c r="S881" s="187"/>
    </row>
    <row r="882" spans="1:19" ht="41.25" customHeight="1">
      <c r="A882" s="104"/>
      <c r="B882" s="104"/>
      <c r="C882" s="186"/>
      <c r="D882" s="104"/>
      <c r="E882" s="187"/>
      <c r="F882" s="187"/>
      <c r="G882" s="187"/>
      <c r="H882" s="187"/>
      <c r="I882" s="187"/>
      <c r="J882" s="187"/>
      <c r="K882" s="187"/>
      <c r="S882" s="187"/>
    </row>
    <row r="883" spans="1:19" ht="41.25" customHeight="1">
      <c r="A883" s="104"/>
      <c r="B883" s="104"/>
      <c r="C883" s="186"/>
      <c r="D883" s="104"/>
      <c r="E883" s="187"/>
      <c r="F883" s="187"/>
      <c r="G883" s="187"/>
      <c r="H883" s="187"/>
      <c r="I883" s="187"/>
      <c r="J883" s="187"/>
      <c r="K883" s="187"/>
      <c r="S883" s="187"/>
    </row>
    <row r="884" spans="1:19" ht="41.25" customHeight="1">
      <c r="A884" s="104"/>
      <c r="B884" s="104"/>
      <c r="C884" s="186"/>
      <c r="D884" s="104"/>
      <c r="E884" s="187"/>
      <c r="F884" s="187"/>
      <c r="G884" s="187"/>
      <c r="H884" s="187"/>
      <c r="I884" s="187"/>
      <c r="J884" s="187"/>
      <c r="K884" s="187"/>
      <c r="S884" s="187"/>
    </row>
    <row r="885" spans="1:19" ht="41.25" customHeight="1">
      <c r="A885" s="104"/>
      <c r="B885" s="104"/>
      <c r="C885" s="186"/>
      <c r="D885" s="104"/>
      <c r="E885" s="187"/>
      <c r="F885" s="187"/>
      <c r="G885" s="187"/>
      <c r="H885" s="187"/>
      <c r="I885" s="187"/>
      <c r="J885" s="187"/>
      <c r="K885" s="187"/>
      <c r="S885" s="187"/>
    </row>
    <row r="886" spans="1:19" ht="41.25" customHeight="1">
      <c r="A886" s="104"/>
      <c r="B886" s="104"/>
      <c r="C886" s="186"/>
      <c r="D886" s="104"/>
      <c r="E886" s="187"/>
      <c r="F886" s="187"/>
      <c r="G886" s="187"/>
      <c r="H886" s="187"/>
      <c r="I886" s="187"/>
      <c r="J886" s="187"/>
      <c r="K886" s="187"/>
      <c r="S886" s="187"/>
    </row>
    <row r="887" spans="1:19" ht="41.25" customHeight="1">
      <c r="A887" s="104"/>
      <c r="B887" s="104"/>
      <c r="C887" s="186"/>
      <c r="D887" s="104"/>
      <c r="E887" s="187"/>
      <c r="F887" s="187"/>
      <c r="G887" s="187"/>
      <c r="H887" s="187"/>
      <c r="I887" s="187"/>
      <c r="J887" s="187"/>
      <c r="K887" s="187"/>
      <c r="S887" s="187"/>
    </row>
    <row r="888" spans="1:19" ht="41.25" customHeight="1">
      <c r="A888" s="104"/>
      <c r="B888" s="104"/>
      <c r="C888" s="186"/>
      <c r="D888" s="104"/>
      <c r="E888" s="187"/>
      <c r="F888" s="187"/>
      <c r="G888" s="187"/>
      <c r="H888" s="187"/>
      <c r="I888" s="187"/>
      <c r="J888" s="187"/>
      <c r="K888" s="187"/>
      <c r="S888" s="187"/>
    </row>
    <row r="889" spans="1:19" ht="41.25" customHeight="1">
      <c r="A889" s="104"/>
      <c r="B889" s="104"/>
      <c r="C889" s="186"/>
      <c r="D889" s="104"/>
      <c r="E889" s="187"/>
      <c r="F889" s="187"/>
      <c r="G889" s="187"/>
      <c r="H889" s="187"/>
      <c r="I889" s="187"/>
      <c r="J889" s="187"/>
      <c r="K889" s="187"/>
      <c r="S889" s="187"/>
    </row>
    <row r="890" spans="1:19" ht="41.25" customHeight="1">
      <c r="A890" s="104"/>
      <c r="B890" s="104"/>
      <c r="C890" s="186"/>
      <c r="D890" s="104"/>
      <c r="E890" s="187"/>
      <c r="F890" s="187"/>
      <c r="G890" s="187"/>
      <c r="H890" s="187"/>
      <c r="I890" s="187"/>
      <c r="J890" s="187"/>
      <c r="K890" s="187"/>
      <c r="S890" s="187"/>
    </row>
    <row r="891" spans="1:19" ht="41.25" customHeight="1">
      <c r="A891" s="104"/>
      <c r="B891" s="104"/>
      <c r="C891" s="186"/>
      <c r="D891" s="104"/>
      <c r="E891" s="187"/>
      <c r="F891" s="187"/>
      <c r="G891" s="187"/>
      <c r="H891" s="187"/>
      <c r="I891" s="187"/>
      <c r="J891" s="187"/>
      <c r="K891" s="187"/>
      <c r="S891" s="187"/>
    </row>
    <row r="892" spans="1:19" ht="41.25" customHeight="1">
      <c r="A892" s="104"/>
      <c r="B892" s="104"/>
      <c r="C892" s="186"/>
      <c r="D892" s="104"/>
      <c r="E892" s="187"/>
      <c r="F892" s="187"/>
      <c r="G892" s="187"/>
      <c r="H892" s="187"/>
      <c r="I892" s="187"/>
      <c r="J892" s="187"/>
      <c r="K892" s="187"/>
      <c r="S892" s="187"/>
    </row>
    <row r="893" spans="1:19" ht="41.25" customHeight="1">
      <c r="A893" s="104"/>
      <c r="B893" s="104"/>
      <c r="C893" s="186"/>
      <c r="D893" s="104"/>
      <c r="E893" s="187"/>
      <c r="F893" s="187"/>
      <c r="G893" s="187"/>
      <c r="H893" s="187"/>
      <c r="I893" s="187"/>
      <c r="J893" s="187"/>
      <c r="K893" s="187"/>
      <c r="S893" s="187"/>
    </row>
    <row r="894" spans="1:19" ht="41.25" customHeight="1">
      <c r="A894" s="104"/>
      <c r="B894" s="104"/>
      <c r="C894" s="186"/>
      <c r="D894" s="104"/>
      <c r="E894" s="187"/>
      <c r="F894" s="187"/>
      <c r="G894" s="187"/>
      <c r="H894" s="187"/>
      <c r="I894" s="187"/>
      <c r="J894" s="187"/>
      <c r="K894" s="187"/>
      <c r="S894" s="187"/>
    </row>
    <row r="895" spans="1:19" ht="41.25" customHeight="1">
      <c r="A895" s="104"/>
      <c r="B895" s="104"/>
      <c r="C895" s="186"/>
      <c r="D895" s="104"/>
      <c r="E895" s="187"/>
      <c r="F895" s="187"/>
      <c r="G895" s="187"/>
      <c r="H895" s="187"/>
      <c r="I895" s="187"/>
      <c r="J895" s="187"/>
      <c r="K895" s="187"/>
      <c r="S895" s="187"/>
    </row>
    <row r="896" spans="1:19" ht="41.25" customHeight="1">
      <c r="A896" s="104"/>
      <c r="B896" s="104"/>
      <c r="C896" s="186"/>
      <c r="D896" s="104"/>
      <c r="E896" s="187"/>
      <c r="F896" s="187"/>
      <c r="G896" s="187"/>
      <c r="H896" s="187"/>
      <c r="I896" s="187"/>
      <c r="J896" s="187"/>
      <c r="K896" s="187"/>
      <c r="S896" s="187"/>
    </row>
    <row r="897" spans="1:19" ht="41.25" customHeight="1">
      <c r="A897" s="104"/>
      <c r="B897" s="104"/>
      <c r="C897" s="186"/>
      <c r="D897" s="104"/>
      <c r="E897" s="187"/>
      <c r="F897" s="187"/>
      <c r="G897" s="187"/>
      <c r="H897" s="187"/>
      <c r="I897" s="187"/>
      <c r="J897" s="187"/>
      <c r="K897" s="187"/>
      <c r="S897" s="187"/>
    </row>
    <row r="898" spans="1:19" ht="41.25" customHeight="1">
      <c r="A898" s="104"/>
      <c r="B898" s="104"/>
      <c r="C898" s="186"/>
      <c r="D898" s="104"/>
      <c r="E898" s="187"/>
      <c r="F898" s="187"/>
      <c r="G898" s="187"/>
      <c r="H898" s="187"/>
      <c r="I898" s="187"/>
      <c r="J898" s="187"/>
      <c r="K898" s="187"/>
      <c r="S898" s="187"/>
    </row>
    <row r="899" spans="1:19" ht="41.25" customHeight="1">
      <c r="A899" s="104"/>
      <c r="B899" s="104"/>
      <c r="C899" s="186"/>
      <c r="D899" s="104"/>
      <c r="E899" s="187"/>
      <c r="F899" s="187"/>
      <c r="G899" s="187"/>
      <c r="H899" s="187"/>
      <c r="I899" s="187"/>
      <c r="J899" s="187"/>
      <c r="K899" s="187"/>
      <c r="S899" s="187"/>
    </row>
    <row r="900" spans="1:19" ht="41.25" customHeight="1">
      <c r="A900" s="104"/>
      <c r="B900" s="104"/>
      <c r="C900" s="186"/>
      <c r="D900" s="104"/>
      <c r="E900" s="187"/>
      <c r="F900" s="187"/>
      <c r="G900" s="187"/>
      <c r="H900" s="187"/>
      <c r="I900" s="187"/>
      <c r="J900" s="187"/>
      <c r="K900" s="187"/>
      <c r="S900" s="187"/>
    </row>
    <row r="901" spans="1:19" ht="41.25" customHeight="1">
      <c r="A901" s="104"/>
      <c r="B901" s="104"/>
      <c r="C901" s="186"/>
      <c r="D901" s="104"/>
      <c r="E901" s="187"/>
      <c r="F901" s="187"/>
      <c r="G901" s="187"/>
      <c r="H901" s="187"/>
      <c r="I901" s="187"/>
      <c r="J901" s="187"/>
      <c r="K901" s="187"/>
      <c r="S901" s="187"/>
    </row>
    <row r="902" spans="1:19" ht="41.25" customHeight="1">
      <c r="A902" s="104"/>
      <c r="B902" s="104"/>
      <c r="C902" s="186"/>
      <c r="D902" s="104"/>
      <c r="E902" s="187"/>
      <c r="F902" s="187"/>
      <c r="G902" s="187"/>
      <c r="H902" s="187"/>
      <c r="I902" s="187"/>
      <c r="J902" s="187"/>
      <c r="K902" s="187"/>
      <c r="S902" s="187"/>
    </row>
    <row r="903" spans="1:19" ht="41.25" customHeight="1">
      <c r="A903" s="104"/>
      <c r="B903" s="104"/>
      <c r="C903" s="186"/>
      <c r="D903" s="104"/>
      <c r="E903" s="187"/>
      <c r="F903" s="187"/>
      <c r="G903" s="187"/>
      <c r="H903" s="187"/>
      <c r="I903" s="187"/>
      <c r="J903" s="187"/>
      <c r="K903" s="187"/>
      <c r="S903" s="187"/>
    </row>
    <row r="904" spans="1:19" ht="41.25" customHeight="1">
      <c r="A904" s="104"/>
      <c r="B904" s="104"/>
      <c r="C904" s="186"/>
      <c r="D904" s="104"/>
      <c r="E904" s="187"/>
      <c r="F904" s="187"/>
      <c r="G904" s="187"/>
      <c r="H904" s="187"/>
      <c r="I904" s="187"/>
      <c r="J904" s="187"/>
      <c r="K904" s="187"/>
      <c r="S904" s="187"/>
    </row>
    <row r="905" spans="1:19" ht="41.25" customHeight="1">
      <c r="A905" s="104"/>
      <c r="B905" s="104"/>
      <c r="C905" s="186"/>
      <c r="D905" s="104"/>
      <c r="E905" s="187"/>
      <c r="F905" s="187"/>
      <c r="G905" s="187"/>
      <c r="H905" s="187"/>
      <c r="I905" s="187"/>
      <c r="J905" s="187"/>
      <c r="K905" s="187"/>
      <c r="S905" s="187"/>
    </row>
    <row r="906" spans="1:19" ht="41.25" customHeight="1">
      <c r="A906" s="104"/>
      <c r="B906" s="104"/>
      <c r="C906" s="186"/>
      <c r="D906" s="104"/>
      <c r="E906" s="187"/>
      <c r="F906" s="187"/>
      <c r="G906" s="187"/>
      <c r="H906" s="187"/>
      <c r="I906" s="187"/>
      <c r="J906" s="187"/>
      <c r="K906" s="187"/>
      <c r="S906" s="187"/>
    </row>
    <row r="907" spans="1:19" ht="41.25" customHeight="1">
      <c r="A907" s="104"/>
      <c r="B907" s="104"/>
      <c r="C907" s="186"/>
      <c r="D907" s="104"/>
      <c r="E907" s="187"/>
      <c r="F907" s="187"/>
      <c r="G907" s="187"/>
      <c r="H907" s="187"/>
      <c r="I907" s="187"/>
      <c r="J907" s="187"/>
      <c r="K907" s="187"/>
      <c r="S907" s="187"/>
    </row>
    <row r="908" spans="1:19" ht="41.25" customHeight="1">
      <c r="A908" s="104"/>
      <c r="B908" s="104"/>
      <c r="C908" s="186"/>
      <c r="D908" s="104"/>
      <c r="E908" s="187"/>
      <c r="F908" s="187"/>
      <c r="G908" s="187"/>
      <c r="H908" s="187"/>
      <c r="I908" s="187"/>
      <c r="J908" s="187"/>
      <c r="K908" s="187"/>
      <c r="S908" s="187"/>
    </row>
    <row r="909" spans="1:19" ht="41.25" customHeight="1">
      <c r="A909" s="104"/>
      <c r="B909" s="104"/>
      <c r="C909" s="186"/>
      <c r="D909" s="104"/>
      <c r="E909" s="187"/>
      <c r="F909" s="187"/>
      <c r="G909" s="187"/>
      <c r="H909" s="187"/>
      <c r="I909" s="187"/>
      <c r="J909" s="187"/>
      <c r="K909" s="187"/>
      <c r="S909" s="187"/>
    </row>
    <row r="910" spans="1:19" ht="41.25" customHeight="1">
      <c r="A910" s="104"/>
      <c r="B910" s="104"/>
      <c r="C910" s="186"/>
      <c r="D910" s="104"/>
      <c r="E910" s="187"/>
      <c r="F910" s="187"/>
      <c r="G910" s="187"/>
      <c r="H910" s="187"/>
      <c r="I910" s="187"/>
      <c r="J910" s="187"/>
      <c r="K910" s="187"/>
      <c r="S910" s="187"/>
    </row>
    <row r="911" spans="1:19" ht="41.25" customHeight="1">
      <c r="A911" s="104"/>
      <c r="B911" s="104"/>
      <c r="C911" s="186"/>
      <c r="D911" s="104"/>
      <c r="E911" s="187"/>
      <c r="F911" s="187"/>
      <c r="G911" s="187"/>
      <c r="H911" s="187"/>
      <c r="I911" s="187"/>
      <c r="J911" s="187"/>
      <c r="K911" s="187"/>
      <c r="S911" s="187"/>
    </row>
    <row r="912" spans="1:19" ht="41.25" customHeight="1">
      <c r="A912" s="104"/>
      <c r="B912" s="104"/>
      <c r="C912" s="186"/>
      <c r="D912" s="104"/>
      <c r="E912" s="187"/>
      <c r="F912" s="187"/>
      <c r="G912" s="187"/>
      <c r="H912" s="187"/>
      <c r="I912" s="187"/>
      <c r="J912" s="187"/>
      <c r="K912" s="187"/>
      <c r="S912" s="187"/>
    </row>
    <row r="913" spans="1:19" ht="41.25" customHeight="1">
      <c r="A913" s="104"/>
      <c r="B913" s="104"/>
      <c r="C913" s="186"/>
      <c r="D913" s="104"/>
      <c r="E913" s="187"/>
      <c r="F913" s="187"/>
      <c r="G913" s="187"/>
      <c r="H913" s="187"/>
      <c r="I913" s="187"/>
      <c r="J913" s="187"/>
      <c r="K913" s="187"/>
      <c r="S913" s="187"/>
    </row>
    <row r="914" spans="1:19" ht="41.25" customHeight="1">
      <c r="A914" s="104"/>
      <c r="B914" s="104"/>
      <c r="C914" s="186"/>
      <c r="D914" s="104"/>
      <c r="E914" s="187"/>
      <c r="F914" s="187"/>
      <c r="G914" s="187"/>
      <c r="H914" s="187"/>
      <c r="I914" s="187"/>
      <c r="J914" s="187"/>
      <c r="K914" s="187"/>
      <c r="S914" s="187"/>
    </row>
    <row r="915" spans="1:19" ht="41.25" customHeight="1">
      <c r="A915" s="104"/>
      <c r="B915" s="104"/>
      <c r="C915" s="186"/>
      <c r="D915" s="104"/>
      <c r="E915" s="187"/>
      <c r="F915" s="187"/>
      <c r="G915" s="187"/>
      <c r="H915" s="187"/>
      <c r="I915" s="187"/>
      <c r="J915" s="187"/>
      <c r="K915" s="187"/>
      <c r="S915" s="187"/>
    </row>
    <row r="916" spans="1:19" ht="41.25" customHeight="1">
      <c r="A916" s="104"/>
      <c r="B916" s="104"/>
      <c r="C916" s="186"/>
      <c r="D916" s="104"/>
      <c r="E916" s="187"/>
      <c r="F916" s="187"/>
      <c r="G916" s="187"/>
      <c r="H916" s="187"/>
      <c r="I916" s="187"/>
      <c r="J916" s="187"/>
      <c r="K916" s="187"/>
      <c r="S916" s="187"/>
    </row>
    <row r="917" spans="1:19" ht="41.25" customHeight="1">
      <c r="A917" s="104"/>
      <c r="B917" s="104"/>
      <c r="C917" s="186"/>
      <c r="D917" s="104"/>
      <c r="E917" s="187"/>
      <c r="F917" s="187"/>
      <c r="G917" s="187"/>
      <c r="H917" s="187"/>
      <c r="I917" s="187"/>
      <c r="J917" s="187"/>
      <c r="K917" s="187"/>
      <c r="S917" s="187"/>
    </row>
    <row r="918" spans="1:19" ht="41.25" customHeight="1">
      <c r="A918" s="104"/>
      <c r="B918" s="104"/>
      <c r="C918" s="186"/>
      <c r="D918" s="104"/>
      <c r="E918" s="187"/>
      <c r="F918" s="187"/>
      <c r="G918" s="187"/>
      <c r="H918" s="187"/>
      <c r="I918" s="187"/>
      <c r="J918" s="187"/>
      <c r="K918" s="187"/>
      <c r="S918" s="187"/>
    </row>
    <row r="919" spans="1:19" ht="41.25" customHeight="1">
      <c r="A919" s="104"/>
      <c r="B919" s="104"/>
      <c r="C919" s="186"/>
      <c r="D919" s="104"/>
      <c r="E919" s="187"/>
      <c r="F919" s="187"/>
      <c r="G919" s="187"/>
      <c r="H919" s="187"/>
      <c r="I919" s="187"/>
      <c r="J919" s="187"/>
      <c r="K919" s="187"/>
      <c r="S919" s="187"/>
    </row>
    <row r="920" spans="1:19" ht="41.25" customHeight="1">
      <c r="A920" s="104"/>
      <c r="B920" s="104"/>
      <c r="C920" s="186"/>
      <c r="D920" s="104"/>
      <c r="E920" s="187"/>
      <c r="F920" s="187"/>
      <c r="G920" s="187"/>
      <c r="H920" s="187"/>
      <c r="I920" s="187"/>
      <c r="J920" s="187"/>
      <c r="K920" s="187"/>
      <c r="S920" s="187"/>
    </row>
    <row r="921" spans="1:19" ht="41.25" customHeight="1">
      <c r="A921" s="104"/>
      <c r="B921" s="104"/>
      <c r="C921" s="186"/>
      <c r="D921" s="104"/>
      <c r="E921" s="187"/>
      <c r="F921" s="187"/>
      <c r="G921" s="187"/>
      <c r="H921" s="187"/>
      <c r="I921" s="187"/>
      <c r="J921" s="187"/>
      <c r="K921" s="187"/>
      <c r="S921" s="187"/>
    </row>
    <row r="922" spans="1:19" ht="41.25" customHeight="1">
      <c r="A922" s="104"/>
      <c r="B922" s="104"/>
      <c r="C922" s="186"/>
      <c r="D922" s="104"/>
      <c r="E922" s="187"/>
      <c r="F922" s="187"/>
      <c r="G922" s="187"/>
      <c r="H922" s="187"/>
      <c r="I922" s="187"/>
      <c r="J922" s="187"/>
      <c r="K922" s="187"/>
      <c r="S922" s="187"/>
    </row>
    <row r="923" spans="1:19" ht="41.25" customHeight="1">
      <c r="A923" s="104"/>
      <c r="B923" s="104"/>
      <c r="C923" s="186"/>
      <c r="D923" s="104"/>
      <c r="E923" s="187"/>
      <c r="F923" s="187"/>
      <c r="G923" s="187"/>
      <c r="H923" s="187"/>
      <c r="I923" s="187"/>
      <c r="J923" s="187"/>
      <c r="K923" s="187"/>
      <c r="S923" s="187"/>
    </row>
    <row r="924" spans="1:19" ht="41.25" customHeight="1">
      <c r="A924" s="104"/>
      <c r="B924" s="104"/>
      <c r="C924" s="186"/>
      <c r="D924" s="104"/>
      <c r="E924" s="187"/>
      <c r="F924" s="187"/>
      <c r="G924" s="187"/>
      <c r="H924" s="187"/>
      <c r="I924" s="187"/>
      <c r="J924" s="187"/>
      <c r="K924" s="187"/>
      <c r="S924" s="187"/>
    </row>
    <row r="925" spans="1:19" ht="41.25" customHeight="1">
      <c r="A925" s="104"/>
      <c r="B925" s="104"/>
      <c r="C925" s="186"/>
      <c r="D925" s="104"/>
      <c r="E925" s="187"/>
      <c r="F925" s="187"/>
      <c r="G925" s="187"/>
      <c r="H925" s="187"/>
      <c r="I925" s="187"/>
      <c r="J925" s="187"/>
      <c r="K925" s="187"/>
      <c r="S925" s="187"/>
    </row>
    <row r="926" spans="1:19" ht="41.25" customHeight="1">
      <c r="A926" s="104"/>
      <c r="B926" s="104"/>
      <c r="C926" s="186"/>
      <c r="D926" s="104"/>
      <c r="E926" s="187"/>
      <c r="F926" s="187"/>
      <c r="G926" s="187"/>
      <c r="H926" s="187"/>
      <c r="I926" s="187"/>
      <c r="J926" s="187"/>
      <c r="K926" s="187"/>
      <c r="S926" s="187"/>
    </row>
    <row r="927" spans="1:19" ht="41.25" customHeight="1">
      <c r="A927" s="104"/>
      <c r="B927" s="104"/>
      <c r="C927" s="186"/>
      <c r="D927" s="104"/>
      <c r="E927" s="187"/>
      <c r="F927" s="187"/>
      <c r="G927" s="187"/>
      <c r="H927" s="187"/>
      <c r="I927" s="187"/>
      <c r="J927" s="187"/>
      <c r="K927" s="187"/>
      <c r="S927" s="187"/>
    </row>
    <row r="928" spans="1:19" ht="41.25" customHeight="1">
      <c r="A928" s="104"/>
      <c r="B928" s="104"/>
      <c r="C928" s="186"/>
      <c r="D928" s="104"/>
      <c r="E928" s="187"/>
      <c r="F928" s="187"/>
      <c r="G928" s="187"/>
      <c r="H928" s="187"/>
      <c r="I928" s="187"/>
      <c r="J928" s="187"/>
      <c r="K928" s="187"/>
      <c r="S928" s="187"/>
    </row>
    <row r="929" spans="1:19" ht="41.25" customHeight="1">
      <c r="A929" s="104"/>
      <c r="B929" s="104"/>
      <c r="C929" s="186"/>
      <c r="D929" s="104"/>
      <c r="E929" s="187"/>
      <c r="F929" s="187"/>
      <c r="G929" s="187"/>
      <c r="H929" s="187"/>
      <c r="I929" s="187"/>
      <c r="J929" s="187"/>
      <c r="K929" s="187"/>
      <c r="S929" s="187"/>
    </row>
    <row r="930" spans="1:19" ht="41.25" customHeight="1">
      <c r="A930" s="104"/>
      <c r="B930" s="104"/>
      <c r="C930" s="186"/>
      <c r="D930" s="104"/>
      <c r="E930" s="187"/>
      <c r="F930" s="187"/>
      <c r="G930" s="187"/>
      <c r="H930" s="187"/>
      <c r="I930" s="187"/>
      <c r="J930" s="187"/>
      <c r="K930" s="187"/>
      <c r="S930" s="187"/>
    </row>
    <row r="931" spans="1:19" ht="41.25" customHeight="1">
      <c r="A931" s="104"/>
      <c r="B931" s="104"/>
      <c r="D931" s="104"/>
      <c r="E931" s="187"/>
      <c r="F931" s="187"/>
      <c r="G931" s="187"/>
      <c r="H931" s="187"/>
      <c r="I931" s="187"/>
      <c r="J931" s="187"/>
      <c r="S931" s="187"/>
    </row>
    <row r="932" spans="1:19" ht="41.25" customHeight="1">
      <c r="A932" s="104"/>
      <c r="B932" s="104"/>
      <c r="D932" s="104"/>
      <c r="E932" s="187"/>
      <c r="F932" s="187"/>
      <c r="G932" s="187"/>
      <c r="H932" s="187"/>
      <c r="I932" s="187"/>
      <c r="J932" s="187"/>
      <c r="S932" s="187"/>
    </row>
    <row r="933" spans="1:19" ht="41.25" customHeight="1">
      <c r="A933" s="104"/>
      <c r="B933" s="104"/>
      <c r="D933" s="104"/>
      <c r="E933" s="187"/>
      <c r="F933" s="187"/>
      <c r="G933" s="187"/>
      <c r="H933" s="187"/>
      <c r="I933" s="187"/>
      <c r="J933" s="187"/>
      <c r="S933" s="187"/>
    </row>
    <row r="934" spans="1:19" ht="41.25" customHeight="1">
      <c r="A934" s="104"/>
      <c r="B934" s="104"/>
      <c r="D934" s="104"/>
      <c r="E934" s="187"/>
      <c r="F934" s="187"/>
      <c r="G934" s="187"/>
      <c r="H934" s="187"/>
      <c r="I934" s="187"/>
      <c r="J934" s="187"/>
      <c r="S934" s="187"/>
    </row>
    <row r="935" spans="1:19" ht="41.25" customHeight="1">
      <c r="A935" s="104"/>
      <c r="B935" s="104"/>
      <c r="D935" s="104"/>
      <c r="E935" s="187"/>
      <c r="F935" s="187"/>
      <c r="G935" s="187"/>
      <c r="H935" s="187"/>
      <c r="I935" s="187"/>
      <c r="J935" s="187"/>
      <c r="S935" s="187"/>
    </row>
  </sheetData>
  <sheetProtection algorithmName="SHA-512" hashValue="QjpcTB7GJnA5g1SHM7l5rTZ1Ppb1hGFufD56FlcRS4VdrtiSBCqIQRaEPbJvFHHlprqllk/5VVpOymxckWxbbw==" saltValue="wZpCkb5AlXGzqxkVF0/N0g==" spinCount="100000" sheet="1" objects="1" scenarios="1"/>
  <protectedRanges>
    <protectedRange sqref="R3:R5" name="Range1_2_4_4"/>
    <protectedRange sqref="R37:R43 R8:R26 R31:R35 R59 R62:R64" name="Range1_3_2_4"/>
    <protectedRange sqref="R6" name="Range1_2_1_2_2"/>
    <protectedRange sqref="R7" name="Range1_2_2_2_2"/>
    <protectedRange sqref="R29" name="Range1_2_4_1_2"/>
    <protectedRange sqref="R27:R28 R30" name="Range1_2_4_2_2"/>
    <protectedRange sqref="R44:R49" name="Range1_3_2_3_2"/>
    <protectedRange sqref="R50:R57" name="Range1_3_2_1_3"/>
    <protectedRange sqref="R79:R80 R36 R58 R60:R61" name="Range1_3_2_1_1_1"/>
  </protectedRanges>
  <mergeCells count="18">
    <mergeCell ref="A58:A80"/>
    <mergeCell ref="A3:A34"/>
    <mergeCell ref="A35:A37"/>
    <mergeCell ref="A38:A49"/>
    <mergeCell ref="A50:A54"/>
    <mergeCell ref="A55:A57"/>
    <mergeCell ref="B40:B42"/>
    <mergeCell ref="B44:B49"/>
    <mergeCell ref="B50:B54"/>
    <mergeCell ref="F1:J1"/>
    <mergeCell ref="B55:B57"/>
    <mergeCell ref="B4:B6"/>
    <mergeCell ref="B8:B14"/>
    <mergeCell ref="B15:B25"/>
    <mergeCell ref="B26:B30"/>
    <mergeCell ref="B31:B34"/>
    <mergeCell ref="B35:B37"/>
    <mergeCell ref="B38:B39"/>
  </mergeCells>
  <phoneticPr fontId="53" type="noConversion"/>
  <pageMargins left="0.51181102362204722" right="0.11811023622047245" top="0.55118110236220474" bottom="0.35433070866141736" header="0.31496062992125984" footer="0.31496062992125984"/>
  <pageSetup paperSize="9" scale="3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D0F40-EB79-4F74-BE9F-CC7A658B246E}">
  <dimension ref="A2:C9"/>
  <sheetViews>
    <sheetView workbookViewId="0">
      <selection activeCell="C5" sqref="C5"/>
    </sheetView>
  </sheetViews>
  <sheetFormatPr defaultRowHeight="22.35" customHeight="1"/>
  <cols>
    <col min="1" max="1" width="37.625" customWidth="1"/>
    <col min="2" max="2" width="46.625" customWidth="1"/>
  </cols>
  <sheetData>
    <row r="2" spans="1:3" ht="22.35" customHeight="1" thickBot="1">
      <c r="A2" s="293" t="s">
        <v>784</v>
      </c>
    </row>
    <row r="3" spans="1:3" ht="22.35" customHeight="1" thickBot="1">
      <c r="A3" s="269" t="s">
        <v>615</v>
      </c>
      <c r="B3" s="270" t="s">
        <v>616</v>
      </c>
      <c r="C3" s="270" t="s">
        <v>617</v>
      </c>
    </row>
    <row r="4" spans="1:3" ht="22.35" customHeight="1" thickBot="1">
      <c r="A4" s="271" t="s">
        <v>618</v>
      </c>
      <c r="B4" s="272" t="s">
        <v>619</v>
      </c>
      <c r="C4" s="273">
        <v>0.5</v>
      </c>
    </row>
    <row r="5" spans="1:3" ht="22.35" customHeight="1" thickBot="1">
      <c r="A5" s="271" t="s">
        <v>620</v>
      </c>
      <c r="B5" s="272" t="s">
        <v>621</v>
      </c>
      <c r="C5" s="273">
        <v>1</v>
      </c>
    </row>
    <row r="6" spans="1:3" ht="22.35" customHeight="1" thickBot="1">
      <c r="A6" s="271" t="s">
        <v>622</v>
      </c>
      <c r="B6" s="272" t="s">
        <v>623</v>
      </c>
      <c r="C6" s="273">
        <v>1.5</v>
      </c>
    </row>
    <row r="7" spans="1:3" ht="22.35" customHeight="1" thickBot="1">
      <c r="A7" s="271" t="s">
        <v>624</v>
      </c>
      <c r="B7" s="272" t="s">
        <v>625</v>
      </c>
      <c r="C7" s="273">
        <v>2</v>
      </c>
    </row>
    <row r="8" spans="1:3" ht="22.35" customHeight="1" thickBot="1">
      <c r="A8" s="271" t="s">
        <v>626</v>
      </c>
      <c r="B8" s="272" t="s">
        <v>627</v>
      </c>
      <c r="C8" s="273">
        <v>2.5</v>
      </c>
    </row>
    <row r="9" spans="1:3" ht="22.35" customHeight="1" thickBot="1">
      <c r="A9" s="271" t="s">
        <v>628</v>
      </c>
      <c r="B9" s="272" t="s">
        <v>629</v>
      </c>
      <c r="C9" s="273">
        <v>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CA61A-A9C4-4B77-B510-711B22B42EA5}">
  <dimension ref="A1:G15"/>
  <sheetViews>
    <sheetView workbookViewId="0">
      <selection activeCell="J11" sqref="J11"/>
    </sheetView>
  </sheetViews>
  <sheetFormatPr defaultRowHeight="24.95" customHeight="1"/>
  <cols>
    <col min="1" max="1" width="36.5" customWidth="1"/>
    <col min="2" max="7" width="12.875" customWidth="1"/>
  </cols>
  <sheetData>
    <row r="1" spans="1:7" ht="24.75" customHeight="1" thickBot="1">
      <c r="A1" s="274" t="s">
        <v>783</v>
      </c>
    </row>
    <row r="2" spans="1:7" ht="46.9" customHeight="1">
      <c r="A2" s="275" t="s">
        <v>630</v>
      </c>
      <c r="B2" s="277" t="s">
        <v>632</v>
      </c>
      <c r="C2" s="277" t="s">
        <v>632</v>
      </c>
      <c r="D2" s="277" t="s">
        <v>632</v>
      </c>
      <c r="E2" s="279" t="s">
        <v>632</v>
      </c>
      <c r="F2" s="768" t="s">
        <v>633</v>
      </c>
      <c r="G2" s="277" t="s">
        <v>632</v>
      </c>
    </row>
    <row r="3" spans="1:7" ht="24.95" customHeight="1" thickBot="1">
      <c r="A3" s="276" t="s">
        <v>631</v>
      </c>
      <c r="B3" s="278">
        <v>0</v>
      </c>
      <c r="C3" s="278">
        <v>1</v>
      </c>
      <c r="D3" s="278">
        <v>2</v>
      </c>
      <c r="E3" s="278">
        <v>3</v>
      </c>
      <c r="F3" s="769"/>
      <c r="G3" s="278">
        <v>5</v>
      </c>
    </row>
    <row r="4" spans="1:7" ht="24.95" customHeight="1" thickBot="1">
      <c r="A4" s="280" t="s">
        <v>634</v>
      </c>
      <c r="B4" s="281" t="s">
        <v>635</v>
      </c>
      <c r="C4" s="281" t="s">
        <v>636</v>
      </c>
      <c r="D4" s="281" t="s">
        <v>637</v>
      </c>
      <c r="E4" s="281" t="s">
        <v>637</v>
      </c>
      <c r="F4" s="281" t="s">
        <v>637</v>
      </c>
      <c r="G4" s="281" t="s">
        <v>637</v>
      </c>
    </row>
    <row r="5" spans="1:7" ht="24.95" customHeight="1" thickBot="1">
      <c r="A5" s="280" t="s">
        <v>638</v>
      </c>
      <c r="B5" s="281" t="s">
        <v>635</v>
      </c>
      <c r="C5" s="281" t="s">
        <v>639</v>
      </c>
      <c r="D5" s="281" t="s">
        <v>636</v>
      </c>
      <c r="E5" s="281" t="s">
        <v>637</v>
      </c>
      <c r="F5" s="281" t="s">
        <v>637</v>
      </c>
      <c r="G5" s="281" t="s">
        <v>637</v>
      </c>
    </row>
    <row r="6" spans="1:7" ht="24.95" customHeight="1" thickBot="1">
      <c r="A6" s="280" t="s">
        <v>640</v>
      </c>
      <c r="B6" s="281" t="s">
        <v>635</v>
      </c>
      <c r="C6" s="281" t="s">
        <v>641</v>
      </c>
      <c r="D6" s="281" t="s">
        <v>639</v>
      </c>
      <c r="E6" s="281" t="s">
        <v>636</v>
      </c>
      <c r="F6" s="281" t="s">
        <v>637</v>
      </c>
      <c r="G6" s="281" t="s">
        <v>637</v>
      </c>
    </row>
    <row r="7" spans="1:7" ht="24.95" customHeight="1" thickBot="1">
      <c r="A7" s="280" t="s">
        <v>642</v>
      </c>
      <c r="B7" s="281" t="s">
        <v>635</v>
      </c>
      <c r="C7" s="281" t="s">
        <v>643</v>
      </c>
      <c r="D7" s="281" t="s">
        <v>641</v>
      </c>
      <c r="E7" s="281" t="s">
        <v>639</v>
      </c>
      <c r="F7" s="281" t="s">
        <v>636</v>
      </c>
      <c r="G7" s="281" t="s">
        <v>637</v>
      </c>
    </row>
    <row r="8" spans="1:7" ht="24.95" customHeight="1" thickBot="1">
      <c r="A8" s="280" t="s">
        <v>644</v>
      </c>
      <c r="B8" s="281" t="s">
        <v>635</v>
      </c>
      <c r="C8" s="281" t="s">
        <v>635</v>
      </c>
      <c r="D8" s="281" t="s">
        <v>643</v>
      </c>
      <c r="E8" s="281" t="s">
        <v>641</v>
      </c>
      <c r="F8" s="281" t="s">
        <v>639</v>
      </c>
      <c r="G8" s="281" t="s">
        <v>636</v>
      </c>
    </row>
    <row r="10" spans="1:7" ht="24.95" customHeight="1">
      <c r="A10" s="282" t="s">
        <v>803</v>
      </c>
    </row>
    <row r="11" spans="1:7" ht="24.95" customHeight="1">
      <c r="A11" s="291" t="s">
        <v>645</v>
      </c>
      <c r="B11" s="282" t="s">
        <v>646</v>
      </c>
    </row>
    <row r="12" spans="1:7" ht="24.95" customHeight="1">
      <c r="A12" s="292" t="s">
        <v>647</v>
      </c>
      <c r="B12" s="283" t="s">
        <v>654</v>
      </c>
    </row>
    <row r="13" spans="1:7" ht="24.95" customHeight="1">
      <c r="A13" s="291" t="s">
        <v>648</v>
      </c>
      <c r="B13" s="282" t="s">
        <v>649</v>
      </c>
    </row>
    <row r="14" spans="1:7" ht="24.95" customHeight="1">
      <c r="A14" s="291" t="s">
        <v>650</v>
      </c>
      <c r="B14" s="282" t="s">
        <v>651</v>
      </c>
    </row>
    <row r="15" spans="1:7" ht="24.95" customHeight="1">
      <c r="A15" s="291" t="s">
        <v>652</v>
      </c>
      <c r="B15" s="282" t="s">
        <v>653</v>
      </c>
    </row>
  </sheetData>
  <mergeCells count="1">
    <mergeCell ref="F2:F3"/>
  </mergeCells>
  <pageMargins left="0.7" right="0.7" top="0.75" bottom="0.75" header="0.3" footer="0.3"/>
  <pageSetup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6A319-C6F0-4158-87BB-7BCB14C2A3A6}">
  <sheetPr>
    <pageSetUpPr fitToPage="1"/>
  </sheetPr>
  <dimension ref="A1:C129"/>
  <sheetViews>
    <sheetView topLeftCell="A116" zoomScale="70" zoomScaleNormal="70" workbookViewId="0"/>
  </sheetViews>
  <sheetFormatPr defaultColWidth="9.125" defaultRowHeight="15.95" customHeight="1"/>
  <cols>
    <col min="1" max="1" width="9.125" style="1" customWidth="1"/>
    <col min="2" max="2" width="116.125" style="1" customWidth="1"/>
    <col min="3" max="3" width="9.125" style="33"/>
    <col min="4" max="16384" width="9.125" style="1"/>
  </cols>
  <sheetData>
    <row r="1" spans="1:3" ht="15.95" customHeight="1">
      <c r="A1" s="405" t="s">
        <v>768</v>
      </c>
    </row>
    <row r="2" spans="1:3" ht="44.25" customHeight="1" thickBot="1">
      <c r="A2" s="774" t="s">
        <v>785</v>
      </c>
      <c r="B2" s="774"/>
      <c r="C2" s="774"/>
    </row>
    <row r="3" spans="1:3" ht="21" customHeight="1">
      <c r="A3" s="768" t="s">
        <v>655</v>
      </c>
      <c r="B3" s="768" t="s">
        <v>656</v>
      </c>
      <c r="C3" s="277" t="s">
        <v>657</v>
      </c>
    </row>
    <row r="4" spans="1:3" ht="21" customHeight="1" thickBot="1">
      <c r="A4" s="769"/>
      <c r="B4" s="769"/>
      <c r="C4" s="273" t="s">
        <v>790</v>
      </c>
    </row>
    <row r="5" spans="1:3" ht="21" customHeight="1" thickBot="1">
      <c r="A5" s="276" t="s">
        <v>658</v>
      </c>
      <c r="B5" s="406" t="s">
        <v>659</v>
      </c>
      <c r="C5" s="273"/>
    </row>
    <row r="6" spans="1:3" ht="21" customHeight="1">
      <c r="A6" s="768" t="s">
        <v>660</v>
      </c>
      <c r="B6" s="407" t="s">
        <v>661</v>
      </c>
      <c r="C6" s="771"/>
    </row>
    <row r="7" spans="1:3" ht="21" customHeight="1">
      <c r="A7" s="770"/>
      <c r="B7" s="408" t="s">
        <v>662</v>
      </c>
      <c r="C7" s="772"/>
    </row>
    <row r="8" spans="1:3" ht="21" customHeight="1">
      <c r="A8" s="770"/>
      <c r="B8" s="408" t="s">
        <v>663</v>
      </c>
      <c r="C8" s="772"/>
    </row>
    <row r="9" spans="1:3" ht="21" customHeight="1">
      <c r="A9" s="770"/>
      <c r="B9" s="408" t="s">
        <v>664</v>
      </c>
      <c r="C9" s="772"/>
    </row>
    <row r="10" spans="1:3" ht="21" customHeight="1" thickBot="1">
      <c r="A10" s="769"/>
      <c r="B10" s="272" t="s">
        <v>665</v>
      </c>
      <c r="C10" s="773"/>
    </row>
    <row r="11" spans="1:3" ht="21" customHeight="1">
      <c r="A11" s="768" t="s">
        <v>666</v>
      </c>
      <c r="B11" s="407" t="s">
        <v>667</v>
      </c>
      <c r="C11" s="771"/>
    </row>
    <row r="12" spans="1:3" ht="21" customHeight="1">
      <c r="A12" s="770"/>
      <c r="B12" s="408" t="s">
        <v>668</v>
      </c>
      <c r="C12" s="772"/>
    </row>
    <row r="13" spans="1:3" ht="21" customHeight="1">
      <c r="A13" s="770"/>
      <c r="B13" s="408" t="s">
        <v>669</v>
      </c>
      <c r="C13" s="772"/>
    </row>
    <row r="14" spans="1:3" ht="21" customHeight="1">
      <c r="A14" s="770"/>
      <c r="B14" s="408" t="s">
        <v>670</v>
      </c>
      <c r="C14" s="772"/>
    </row>
    <row r="15" spans="1:3" ht="21" customHeight="1">
      <c r="A15" s="770"/>
      <c r="B15" s="408" t="s">
        <v>671</v>
      </c>
      <c r="C15" s="772"/>
    </row>
    <row r="16" spans="1:3" ht="21" customHeight="1" thickBot="1">
      <c r="A16" s="769"/>
      <c r="B16" s="272" t="s">
        <v>672</v>
      </c>
      <c r="C16" s="773"/>
    </row>
    <row r="17" spans="1:3" ht="21" customHeight="1">
      <c r="A17" s="768" t="s">
        <v>673</v>
      </c>
      <c r="B17" s="407" t="s">
        <v>674</v>
      </c>
      <c r="C17" s="771">
        <v>3</v>
      </c>
    </row>
    <row r="18" spans="1:3" ht="21" customHeight="1">
      <c r="A18" s="770"/>
      <c r="B18" s="408" t="s">
        <v>675</v>
      </c>
      <c r="C18" s="772"/>
    </row>
    <row r="19" spans="1:3" ht="21" customHeight="1">
      <c r="A19" s="770"/>
      <c r="B19" s="408" t="s">
        <v>676</v>
      </c>
      <c r="C19" s="772"/>
    </row>
    <row r="20" spans="1:3" ht="21" customHeight="1" thickBot="1">
      <c r="A20" s="769"/>
      <c r="B20" s="272" t="s">
        <v>677</v>
      </c>
      <c r="C20" s="773"/>
    </row>
    <row r="21" spans="1:3" ht="21" customHeight="1">
      <c r="A21" s="768" t="s">
        <v>678</v>
      </c>
      <c r="B21" s="407" t="s">
        <v>679</v>
      </c>
      <c r="C21" s="771"/>
    </row>
    <row r="22" spans="1:3" ht="44.65" customHeight="1">
      <c r="A22" s="770"/>
      <c r="B22" s="408" t="s">
        <v>680</v>
      </c>
      <c r="C22" s="772"/>
    </row>
    <row r="23" spans="1:3" ht="21" customHeight="1">
      <c r="A23" s="770"/>
      <c r="B23" s="408" t="s">
        <v>681</v>
      </c>
      <c r="C23" s="772"/>
    </row>
    <row r="24" spans="1:3" ht="21" customHeight="1" thickBot="1">
      <c r="A24" s="769"/>
      <c r="B24" s="272" t="s">
        <v>682</v>
      </c>
      <c r="C24" s="773"/>
    </row>
    <row r="25" spans="1:3" ht="21" customHeight="1">
      <c r="A25" s="768" t="s">
        <v>683</v>
      </c>
      <c r="B25" s="279" t="s">
        <v>684</v>
      </c>
      <c r="C25" s="771"/>
    </row>
    <row r="26" spans="1:3" ht="21" customHeight="1">
      <c r="A26" s="770"/>
      <c r="B26" s="408" t="s">
        <v>685</v>
      </c>
      <c r="C26" s="772"/>
    </row>
    <row r="27" spans="1:3" ht="42.4" customHeight="1" thickBot="1">
      <c r="A27" s="769"/>
      <c r="B27" s="409" t="s">
        <v>686</v>
      </c>
      <c r="C27" s="773"/>
    </row>
    <row r="28" spans="1:3" ht="64.900000000000006" customHeight="1" thickBot="1">
      <c r="A28" s="774" t="s">
        <v>786</v>
      </c>
      <c r="B28" s="774"/>
      <c r="C28" s="774"/>
    </row>
    <row r="29" spans="1:3" ht="21" customHeight="1">
      <c r="A29" s="768" t="s">
        <v>655</v>
      </c>
      <c r="B29" s="768" t="s">
        <v>656</v>
      </c>
      <c r="C29" s="277" t="s">
        <v>657</v>
      </c>
    </row>
    <row r="30" spans="1:3" ht="21" customHeight="1" thickBot="1">
      <c r="A30" s="769"/>
      <c r="B30" s="769"/>
      <c r="C30" s="273" t="s">
        <v>790</v>
      </c>
    </row>
    <row r="31" spans="1:3" ht="21" customHeight="1" thickBot="1">
      <c r="A31" s="276" t="s">
        <v>658</v>
      </c>
      <c r="B31" s="406" t="s">
        <v>659</v>
      </c>
      <c r="C31" s="273"/>
    </row>
    <row r="32" spans="1:3" ht="21" customHeight="1">
      <c r="A32" s="768" t="s">
        <v>660</v>
      </c>
      <c r="B32" s="279" t="s">
        <v>687</v>
      </c>
      <c r="C32" s="771"/>
    </row>
    <row r="33" spans="1:3" ht="21" customHeight="1">
      <c r="A33" s="770"/>
      <c r="B33" s="408" t="s">
        <v>688</v>
      </c>
      <c r="C33" s="772"/>
    </row>
    <row r="34" spans="1:3" ht="21" customHeight="1" thickBot="1">
      <c r="A34" s="769"/>
      <c r="B34" s="272" t="s">
        <v>689</v>
      </c>
      <c r="C34" s="773"/>
    </row>
    <row r="35" spans="1:3" ht="21" customHeight="1">
      <c r="A35" s="768" t="s">
        <v>666</v>
      </c>
      <c r="B35" s="279" t="s">
        <v>690</v>
      </c>
      <c r="C35" s="771"/>
    </row>
    <row r="36" spans="1:3" ht="21" customHeight="1">
      <c r="A36" s="770"/>
      <c r="B36" s="408" t="s">
        <v>691</v>
      </c>
      <c r="C36" s="772"/>
    </row>
    <row r="37" spans="1:3" ht="21" customHeight="1" thickBot="1">
      <c r="A37" s="769"/>
      <c r="B37" s="272" t="s">
        <v>692</v>
      </c>
      <c r="C37" s="773"/>
    </row>
    <row r="38" spans="1:3" ht="21" customHeight="1">
      <c r="A38" s="768" t="s">
        <v>673</v>
      </c>
      <c r="B38" s="279" t="s">
        <v>693</v>
      </c>
      <c r="C38" s="771">
        <v>3</v>
      </c>
    </row>
    <row r="39" spans="1:3" ht="21" customHeight="1">
      <c r="A39" s="770"/>
      <c r="B39" s="408" t="s">
        <v>694</v>
      </c>
      <c r="C39" s="772"/>
    </row>
    <row r="40" spans="1:3" ht="21" customHeight="1">
      <c r="A40" s="770"/>
      <c r="B40" s="408" t="s">
        <v>695</v>
      </c>
      <c r="C40" s="772"/>
    </row>
    <row r="41" spans="1:3" ht="21" customHeight="1" thickBot="1">
      <c r="A41" s="769"/>
      <c r="B41" s="272" t="s">
        <v>696</v>
      </c>
      <c r="C41" s="773"/>
    </row>
    <row r="42" spans="1:3" ht="21" customHeight="1">
      <c r="A42" s="770" t="s">
        <v>678</v>
      </c>
      <c r="B42" s="407" t="s">
        <v>697</v>
      </c>
      <c r="C42" s="772"/>
    </row>
    <row r="43" spans="1:3" ht="21" customHeight="1">
      <c r="A43" s="770"/>
      <c r="B43" s="408" t="s">
        <v>698</v>
      </c>
      <c r="C43" s="772"/>
    </row>
    <row r="44" spans="1:3" ht="41.65" customHeight="1">
      <c r="A44" s="770"/>
      <c r="B44" s="408" t="s">
        <v>699</v>
      </c>
      <c r="C44" s="772"/>
    </row>
    <row r="45" spans="1:3" ht="42.4" customHeight="1" thickBot="1">
      <c r="A45" s="769"/>
      <c r="B45" s="272" t="s">
        <v>700</v>
      </c>
      <c r="C45" s="773"/>
    </row>
    <row r="46" spans="1:3" ht="21" customHeight="1">
      <c r="A46" s="768" t="s">
        <v>683</v>
      </c>
      <c r="B46" s="279" t="s">
        <v>701</v>
      </c>
      <c r="C46" s="771"/>
    </row>
    <row r="47" spans="1:3" ht="46.15" customHeight="1">
      <c r="A47" s="770"/>
      <c r="B47" s="408" t="s">
        <v>702</v>
      </c>
      <c r="C47" s="772"/>
    </row>
    <row r="48" spans="1:3" ht="21" customHeight="1">
      <c r="A48" s="770"/>
      <c r="B48" s="408" t="s">
        <v>703</v>
      </c>
      <c r="C48" s="772"/>
    </row>
    <row r="49" spans="1:3" ht="41.65" customHeight="1">
      <c r="A49" s="770"/>
      <c r="B49" s="410" t="s">
        <v>704</v>
      </c>
      <c r="C49" s="772"/>
    </row>
    <row r="50" spans="1:3" ht="21" customHeight="1" thickBot="1">
      <c r="A50" s="769"/>
      <c r="B50" s="409" t="s">
        <v>705</v>
      </c>
      <c r="C50" s="773"/>
    </row>
    <row r="51" spans="1:3" ht="21" customHeight="1"/>
    <row r="52" spans="1:3" ht="65.25" customHeight="1" thickBot="1">
      <c r="A52" s="775" t="s">
        <v>787</v>
      </c>
      <c r="B52" s="775"/>
      <c r="C52" s="775"/>
    </row>
    <row r="53" spans="1:3" ht="21" customHeight="1">
      <c r="A53" s="768" t="s">
        <v>655</v>
      </c>
      <c r="B53" s="768" t="s">
        <v>656</v>
      </c>
      <c r="C53" s="277" t="s">
        <v>706</v>
      </c>
    </row>
    <row r="54" spans="1:3" ht="21" customHeight="1" thickBot="1">
      <c r="A54" s="769"/>
      <c r="B54" s="769"/>
      <c r="C54" s="273" t="s">
        <v>790</v>
      </c>
    </row>
    <row r="55" spans="1:3" ht="21" customHeight="1" thickBot="1">
      <c r="A55" s="276" t="s">
        <v>658</v>
      </c>
      <c r="B55" s="406" t="s">
        <v>659</v>
      </c>
      <c r="C55" s="273"/>
    </row>
    <row r="56" spans="1:3" ht="21" customHeight="1">
      <c r="A56" s="768" t="s">
        <v>660</v>
      </c>
      <c r="B56" s="411" t="s">
        <v>707</v>
      </c>
      <c r="C56" s="771"/>
    </row>
    <row r="57" spans="1:3" ht="21" customHeight="1">
      <c r="A57" s="770"/>
      <c r="B57" s="412" t="s">
        <v>708</v>
      </c>
      <c r="C57" s="772"/>
    </row>
    <row r="58" spans="1:3" ht="21" customHeight="1" thickBot="1">
      <c r="A58" s="769"/>
      <c r="B58" s="413" t="s">
        <v>709</v>
      </c>
      <c r="C58" s="773"/>
    </row>
    <row r="59" spans="1:3" ht="21" customHeight="1">
      <c r="A59" s="768" t="s">
        <v>666</v>
      </c>
      <c r="B59" s="411" t="s">
        <v>710</v>
      </c>
      <c r="C59" s="771"/>
    </row>
    <row r="60" spans="1:3" ht="21" customHeight="1">
      <c r="A60" s="770"/>
      <c r="B60" s="412" t="s">
        <v>711</v>
      </c>
      <c r="C60" s="772"/>
    </row>
    <row r="61" spans="1:3" ht="21" customHeight="1" thickBot="1">
      <c r="A61" s="769"/>
      <c r="B61" s="413" t="s">
        <v>712</v>
      </c>
      <c r="C61" s="773"/>
    </row>
    <row r="62" spans="1:3" ht="21" customHeight="1">
      <c r="A62" s="768" t="s">
        <v>673</v>
      </c>
      <c r="B62" s="411" t="s">
        <v>713</v>
      </c>
      <c r="C62" s="771">
        <v>3</v>
      </c>
    </row>
    <row r="63" spans="1:3" ht="21" customHeight="1">
      <c r="A63" s="770"/>
      <c r="B63" s="412" t="s">
        <v>714</v>
      </c>
      <c r="C63" s="772"/>
    </row>
    <row r="64" spans="1:3" ht="21" customHeight="1">
      <c r="A64" s="770"/>
      <c r="B64" s="412" t="s">
        <v>715</v>
      </c>
      <c r="C64" s="772"/>
    </row>
    <row r="65" spans="1:3" ht="21" customHeight="1">
      <c r="A65" s="770"/>
      <c r="B65" s="412" t="s">
        <v>716</v>
      </c>
      <c r="C65" s="772"/>
    </row>
    <row r="66" spans="1:3" ht="21" customHeight="1" thickBot="1">
      <c r="A66" s="769"/>
      <c r="B66" s="413" t="s">
        <v>717</v>
      </c>
      <c r="C66" s="773"/>
    </row>
    <row r="67" spans="1:3" ht="21" customHeight="1">
      <c r="A67" s="768" t="s">
        <v>678</v>
      </c>
      <c r="B67" s="414" t="s">
        <v>718</v>
      </c>
      <c r="C67" s="771"/>
    </row>
    <row r="68" spans="1:3" ht="21" customHeight="1">
      <c r="A68" s="770"/>
      <c r="B68" s="412" t="s">
        <v>719</v>
      </c>
      <c r="C68" s="772"/>
    </row>
    <row r="69" spans="1:3" ht="21" customHeight="1">
      <c r="A69" s="770"/>
      <c r="B69" s="412" t="s">
        <v>720</v>
      </c>
      <c r="C69" s="772"/>
    </row>
    <row r="70" spans="1:3" ht="21" customHeight="1" thickBot="1">
      <c r="A70" s="769"/>
      <c r="B70" s="413" t="s">
        <v>721</v>
      </c>
      <c r="C70" s="773"/>
    </row>
    <row r="71" spans="1:3" ht="21" customHeight="1">
      <c r="A71" s="768" t="s">
        <v>683</v>
      </c>
      <c r="B71" s="415" t="s">
        <v>722</v>
      </c>
      <c r="C71" s="771"/>
    </row>
    <row r="72" spans="1:3" ht="21" customHeight="1">
      <c r="A72" s="770"/>
      <c r="B72" s="412" t="s">
        <v>723</v>
      </c>
      <c r="C72" s="772"/>
    </row>
    <row r="73" spans="1:3" ht="21" customHeight="1">
      <c r="A73" s="770"/>
      <c r="B73" s="412" t="s">
        <v>724</v>
      </c>
      <c r="C73" s="772"/>
    </row>
    <row r="74" spans="1:3" ht="21" customHeight="1" thickBot="1">
      <c r="A74" s="769"/>
      <c r="B74" s="416" t="s">
        <v>725</v>
      </c>
      <c r="C74" s="773"/>
    </row>
    <row r="75" spans="1:3" ht="21" customHeight="1">
      <c r="A75" s="295"/>
      <c r="B75" s="284"/>
      <c r="C75" s="294"/>
    </row>
    <row r="76" spans="1:3" ht="21" customHeight="1">
      <c r="A76" s="295"/>
      <c r="B76" s="284"/>
      <c r="C76" s="294"/>
    </row>
    <row r="77" spans="1:3" ht="21" customHeight="1">
      <c r="A77" s="295"/>
      <c r="B77" s="284"/>
      <c r="C77" s="294"/>
    </row>
    <row r="78" spans="1:3" ht="21" customHeight="1">
      <c r="A78" s="295"/>
      <c r="B78" s="284"/>
      <c r="C78" s="294"/>
    </row>
    <row r="79" spans="1:3" ht="46.15" customHeight="1" thickBot="1">
      <c r="A79" s="775" t="s">
        <v>788</v>
      </c>
      <c r="B79" s="775"/>
      <c r="C79" s="775"/>
    </row>
    <row r="80" spans="1:3" ht="21" customHeight="1">
      <c r="A80" s="768" t="s">
        <v>655</v>
      </c>
      <c r="B80" s="768" t="s">
        <v>656</v>
      </c>
      <c r="C80" s="277" t="s">
        <v>657</v>
      </c>
    </row>
    <row r="81" spans="1:3" ht="21" customHeight="1" thickBot="1">
      <c r="A81" s="769"/>
      <c r="B81" s="769"/>
      <c r="C81" s="273" t="s">
        <v>790</v>
      </c>
    </row>
    <row r="82" spans="1:3" ht="21" customHeight="1" thickBot="1">
      <c r="A82" s="276" t="s">
        <v>658</v>
      </c>
      <c r="B82" s="406" t="s">
        <v>659</v>
      </c>
      <c r="C82" s="273"/>
    </row>
    <row r="83" spans="1:3" ht="21" customHeight="1">
      <c r="A83" s="768" t="s">
        <v>660</v>
      </c>
      <c r="B83" s="411" t="s">
        <v>726</v>
      </c>
      <c r="C83" s="771"/>
    </row>
    <row r="84" spans="1:3" ht="21" customHeight="1">
      <c r="A84" s="770"/>
      <c r="B84" s="412" t="s">
        <v>727</v>
      </c>
      <c r="C84" s="772"/>
    </row>
    <row r="85" spans="1:3" ht="21" customHeight="1">
      <c r="A85" s="770"/>
      <c r="B85" s="412" t="s">
        <v>728</v>
      </c>
      <c r="C85" s="772"/>
    </row>
    <row r="86" spans="1:3" ht="21" customHeight="1">
      <c r="A86" s="770"/>
      <c r="B86" s="412" t="s">
        <v>729</v>
      </c>
      <c r="C86" s="772"/>
    </row>
    <row r="87" spans="1:3" ht="21" customHeight="1">
      <c r="A87" s="770"/>
      <c r="B87" s="412" t="s">
        <v>730</v>
      </c>
      <c r="C87" s="772"/>
    </row>
    <row r="88" spans="1:3" ht="21" customHeight="1" thickBot="1">
      <c r="A88" s="769"/>
      <c r="B88" s="413" t="s">
        <v>731</v>
      </c>
      <c r="C88" s="773"/>
    </row>
    <row r="89" spans="1:3" ht="21" customHeight="1">
      <c r="A89" s="768" t="s">
        <v>666</v>
      </c>
      <c r="B89" s="411" t="s">
        <v>732</v>
      </c>
      <c r="C89" s="771">
        <v>2</v>
      </c>
    </row>
    <row r="90" spans="1:3" ht="21" customHeight="1">
      <c r="A90" s="770"/>
      <c r="B90" s="412" t="s">
        <v>733</v>
      </c>
      <c r="C90" s="772"/>
    </row>
    <row r="91" spans="1:3" ht="21" customHeight="1">
      <c r="A91" s="770"/>
      <c r="B91" s="412" t="s">
        <v>734</v>
      </c>
      <c r="C91" s="772"/>
    </row>
    <row r="92" spans="1:3" ht="21" customHeight="1" thickBot="1">
      <c r="A92" s="769"/>
      <c r="B92" s="413" t="s">
        <v>735</v>
      </c>
      <c r="C92" s="773"/>
    </row>
    <row r="93" spans="1:3" ht="21" customHeight="1">
      <c r="A93" s="768" t="s">
        <v>673</v>
      </c>
      <c r="B93" s="411" t="s">
        <v>736</v>
      </c>
      <c r="C93" s="771"/>
    </row>
    <row r="94" spans="1:3" ht="21" customHeight="1">
      <c r="A94" s="770"/>
      <c r="B94" s="412" t="s">
        <v>737</v>
      </c>
      <c r="C94" s="772"/>
    </row>
    <row r="95" spans="1:3" ht="21" customHeight="1">
      <c r="A95" s="770"/>
      <c r="B95" s="412" t="s">
        <v>738</v>
      </c>
      <c r="C95" s="772"/>
    </row>
    <row r="96" spans="1:3" ht="21" customHeight="1">
      <c r="A96" s="770"/>
      <c r="B96" s="412" t="s">
        <v>810</v>
      </c>
      <c r="C96" s="772"/>
    </row>
    <row r="97" spans="1:3" ht="21" customHeight="1" thickBot="1">
      <c r="A97" s="769"/>
      <c r="B97" s="413" t="s">
        <v>739</v>
      </c>
      <c r="C97" s="773"/>
    </row>
    <row r="98" spans="1:3" ht="21" customHeight="1">
      <c r="A98" s="768" t="s">
        <v>678</v>
      </c>
      <c r="B98" s="414" t="s">
        <v>740</v>
      </c>
      <c r="C98" s="771"/>
    </row>
    <row r="99" spans="1:3" ht="45" customHeight="1">
      <c r="A99" s="770"/>
      <c r="B99" s="412" t="s">
        <v>741</v>
      </c>
      <c r="C99" s="772"/>
    </row>
    <row r="100" spans="1:3" ht="21" customHeight="1" thickBot="1">
      <c r="A100" s="769"/>
      <c r="B100" s="413" t="s">
        <v>742</v>
      </c>
      <c r="C100" s="773"/>
    </row>
    <row r="101" spans="1:3" ht="21" customHeight="1">
      <c r="A101" s="768" t="s">
        <v>683</v>
      </c>
      <c r="B101" s="415" t="s">
        <v>743</v>
      </c>
      <c r="C101" s="771"/>
    </row>
    <row r="102" spans="1:3" ht="21" customHeight="1">
      <c r="A102" s="770"/>
      <c r="B102" s="412" t="s">
        <v>744</v>
      </c>
      <c r="C102" s="772"/>
    </row>
    <row r="103" spans="1:3" ht="21" customHeight="1">
      <c r="A103" s="770"/>
      <c r="B103" s="412" t="s">
        <v>745</v>
      </c>
      <c r="C103" s="772"/>
    </row>
    <row r="104" spans="1:3" ht="44.65" customHeight="1">
      <c r="A104" s="770"/>
      <c r="B104" s="417" t="s">
        <v>746</v>
      </c>
      <c r="C104" s="772"/>
    </row>
    <row r="105" spans="1:3" ht="21" customHeight="1" thickBot="1">
      <c r="A105" s="769"/>
      <c r="B105" s="416" t="s">
        <v>747</v>
      </c>
      <c r="C105" s="773"/>
    </row>
    <row r="106" spans="1:3" ht="45.75" customHeight="1" thickBot="1">
      <c r="A106" s="775" t="s">
        <v>789</v>
      </c>
      <c r="B106" s="775"/>
      <c r="C106" s="775"/>
    </row>
    <row r="107" spans="1:3" ht="21" customHeight="1">
      <c r="A107" s="768" t="s">
        <v>655</v>
      </c>
      <c r="B107" s="768" t="s">
        <v>656</v>
      </c>
      <c r="C107" s="277" t="s">
        <v>706</v>
      </c>
    </row>
    <row r="108" spans="1:3" ht="21" customHeight="1" thickBot="1">
      <c r="A108" s="769"/>
      <c r="B108" s="769"/>
      <c r="C108" s="273" t="s">
        <v>790</v>
      </c>
    </row>
    <row r="109" spans="1:3" ht="21" customHeight="1" thickBot="1">
      <c r="A109" s="276" t="s">
        <v>658</v>
      </c>
      <c r="B109" s="406" t="s">
        <v>659</v>
      </c>
      <c r="C109" s="273"/>
    </row>
    <row r="110" spans="1:3" ht="21" customHeight="1">
      <c r="A110" s="768" t="s">
        <v>660</v>
      </c>
      <c r="B110" s="415" t="s">
        <v>748</v>
      </c>
      <c r="C110" s="771"/>
    </row>
    <row r="111" spans="1:3" ht="21" customHeight="1">
      <c r="A111" s="770"/>
      <c r="B111" s="412" t="s">
        <v>749</v>
      </c>
      <c r="C111" s="772"/>
    </row>
    <row r="112" spans="1:3" ht="21" customHeight="1">
      <c r="A112" s="770"/>
      <c r="B112" s="412" t="s">
        <v>750</v>
      </c>
      <c r="C112" s="772"/>
    </row>
    <row r="113" spans="1:3" ht="21" customHeight="1">
      <c r="A113" s="770"/>
      <c r="B113" s="412" t="s">
        <v>751</v>
      </c>
      <c r="C113" s="772"/>
    </row>
    <row r="114" spans="1:3" ht="21" customHeight="1" thickBot="1">
      <c r="A114" s="769"/>
      <c r="B114" s="413" t="s">
        <v>752</v>
      </c>
      <c r="C114" s="773"/>
    </row>
    <row r="115" spans="1:3" ht="21" customHeight="1">
      <c r="A115" s="768" t="s">
        <v>666</v>
      </c>
      <c r="B115" s="415" t="s">
        <v>753</v>
      </c>
      <c r="C115" s="771">
        <v>2</v>
      </c>
    </row>
    <row r="116" spans="1:3" ht="21" customHeight="1">
      <c r="A116" s="770"/>
      <c r="B116" s="412" t="s">
        <v>754</v>
      </c>
      <c r="C116" s="772"/>
    </row>
    <row r="117" spans="1:3" ht="21" customHeight="1">
      <c r="A117" s="770"/>
      <c r="B117" s="412" t="s">
        <v>755</v>
      </c>
      <c r="C117" s="772"/>
    </row>
    <row r="118" spans="1:3" ht="21" customHeight="1">
      <c r="A118" s="770"/>
      <c r="B118" s="412" t="s">
        <v>756</v>
      </c>
      <c r="C118" s="772"/>
    </row>
    <row r="119" spans="1:3" ht="21" customHeight="1" thickBot="1">
      <c r="A119" s="769"/>
      <c r="B119" s="413" t="s">
        <v>757</v>
      </c>
      <c r="C119" s="773"/>
    </row>
    <row r="120" spans="1:3" ht="21" customHeight="1">
      <c r="A120" s="768" t="s">
        <v>673</v>
      </c>
      <c r="B120" s="415" t="s">
        <v>758</v>
      </c>
      <c r="C120" s="771"/>
    </row>
    <row r="121" spans="1:3" ht="21" customHeight="1">
      <c r="A121" s="770"/>
      <c r="B121" s="412" t="s">
        <v>759</v>
      </c>
      <c r="C121" s="772"/>
    </row>
    <row r="122" spans="1:3" ht="21" customHeight="1">
      <c r="A122" s="770"/>
      <c r="B122" s="412" t="s">
        <v>760</v>
      </c>
      <c r="C122" s="772"/>
    </row>
    <row r="123" spans="1:3" ht="21" customHeight="1" thickBot="1">
      <c r="A123" s="769"/>
      <c r="B123" s="413" t="s">
        <v>761</v>
      </c>
      <c r="C123" s="773"/>
    </row>
    <row r="124" spans="1:3" ht="21" customHeight="1">
      <c r="A124" s="770" t="s">
        <v>678</v>
      </c>
      <c r="B124" s="414" t="s">
        <v>762</v>
      </c>
      <c r="C124" s="772"/>
    </row>
    <row r="125" spans="1:3" ht="21" customHeight="1">
      <c r="A125" s="770"/>
      <c r="B125" s="412" t="s">
        <v>763</v>
      </c>
      <c r="C125" s="772"/>
    </row>
    <row r="126" spans="1:3" ht="21" customHeight="1" thickBot="1">
      <c r="A126" s="770"/>
      <c r="B126" s="412" t="s">
        <v>764</v>
      </c>
      <c r="C126" s="772"/>
    </row>
    <row r="127" spans="1:3" ht="21" customHeight="1">
      <c r="A127" s="768" t="s">
        <v>683</v>
      </c>
      <c r="B127" s="415" t="s">
        <v>765</v>
      </c>
      <c r="C127" s="771"/>
    </row>
    <row r="128" spans="1:3" ht="21" customHeight="1">
      <c r="A128" s="770"/>
      <c r="B128" s="412" t="s">
        <v>766</v>
      </c>
      <c r="C128" s="772"/>
    </row>
    <row r="129" spans="1:3" ht="21" customHeight="1" thickBot="1">
      <c r="A129" s="769"/>
      <c r="B129" s="413" t="s">
        <v>767</v>
      </c>
      <c r="C129" s="773"/>
    </row>
  </sheetData>
  <sheetProtection algorithmName="SHA-512" hashValue="K+t7a/jFrF2gpG3jhU9WB/0AmDqtWnGZd+rmGITVK49aZ0x7XTeV5lkTD7VkNk2zSfiJmK9Ukh6mpqmVnc34Bw==" saltValue="2mZRvKtufzDHF48OE730wA==" spinCount="100000" sheet="1" objects="1" scenarios="1"/>
  <mergeCells count="65">
    <mergeCell ref="A2:C2"/>
    <mergeCell ref="A28:C28"/>
    <mergeCell ref="A52:C52"/>
    <mergeCell ref="A79:C79"/>
    <mergeCell ref="A106:C106"/>
    <mergeCell ref="A93:A97"/>
    <mergeCell ref="C93:C97"/>
    <mergeCell ref="A98:A100"/>
    <mergeCell ref="C98:C100"/>
    <mergeCell ref="A101:A105"/>
    <mergeCell ref="C101:C105"/>
    <mergeCell ref="A80:A81"/>
    <mergeCell ref="B80:B81"/>
    <mergeCell ref="A83:A88"/>
    <mergeCell ref="C83:C88"/>
    <mergeCell ref="A89:A92"/>
    <mergeCell ref="A120:A123"/>
    <mergeCell ref="C120:C123"/>
    <mergeCell ref="A124:A126"/>
    <mergeCell ref="C124:C126"/>
    <mergeCell ref="A127:A129"/>
    <mergeCell ref="C127:C129"/>
    <mergeCell ref="A107:A108"/>
    <mergeCell ref="B107:B108"/>
    <mergeCell ref="A110:A114"/>
    <mergeCell ref="C110:C114"/>
    <mergeCell ref="A115:A119"/>
    <mergeCell ref="C115:C119"/>
    <mergeCell ref="C89:C92"/>
    <mergeCell ref="A62:A66"/>
    <mergeCell ref="C62:C66"/>
    <mergeCell ref="A67:A70"/>
    <mergeCell ref="C67:C70"/>
    <mergeCell ref="A71:A74"/>
    <mergeCell ref="C71:C74"/>
    <mergeCell ref="A53:A54"/>
    <mergeCell ref="B53:B54"/>
    <mergeCell ref="A56:A58"/>
    <mergeCell ref="C56:C58"/>
    <mergeCell ref="A59:A61"/>
    <mergeCell ref="C59:C61"/>
    <mergeCell ref="A38:A41"/>
    <mergeCell ref="C38:C41"/>
    <mergeCell ref="A42:A45"/>
    <mergeCell ref="C42:C45"/>
    <mergeCell ref="A46:A50"/>
    <mergeCell ref="C46:C50"/>
    <mergeCell ref="A29:A30"/>
    <mergeCell ref="B29:B30"/>
    <mergeCell ref="A32:A34"/>
    <mergeCell ref="C32:C34"/>
    <mergeCell ref="A35:A37"/>
    <mergeCell ref="C35:C37"/>
    <mergeCell ref="A17:A20"/>
    <mergeCell ref="C17:C20"/>
    <mergeCell ref="A21:A24"/>
    <mergeCell ref="C21:C24"/>
    <mergeCell ref="A25:A27"/>
    <mergeCell ref="C25:C27"/>
    <mergeCell ref="A3:A4"/>
    <mergeCell ref="B3:B4"/>
    <mergeCell ref="A6:A10"/>
    <mergeCell ref="C6:C10"/>
    <mergeCell ref="A11:A16"/>
    <mergeCell ref="C11:C16"/>
  </mergeCells>
  <pageMargins left="0.70866141732283472" right="0.70866141732283472" top="0.15748031496062992" bottom="0.15748031496062992" header="0.31496062992125984" footer="0.31496062992125984"/>
  <pageSetup scale="90" fitToHeight="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F6D9F-5B68-4640-82CC-06D61627F6C2}">
  <sheetPr>
    <pageSetUpPr fitToPage="1"/>
  </sheetPr>
  <dimension ref="A1:C74"/>
  <sheetViews>
    <sheetView topLeftCell="A66" zoomScale="80" zoomScaleNormal="80" workbookViewId="0"/>
  </sheetViews>
  <sheetFormatPr defaultColWidth="9.125" defaultRowHeight="15.95" customHeight="1"/>
  <cols>
    <col min="1" max="1" width="11" style="296" customWidth="1"/>
    <col min="2" max="2" width="116.125" style="296" customWidth="1"/>
    <col min="3" max="3" width="9.125" style="297"/>
    <col min="4" max="16384" width="9.125" style="296"/>
  </cols>
  <sheetData>
    <row r="1" spans="1:3" ht="15.95" customHeight="1">
      <c r="A1" s="301" t="s">
        <v>769</v>
      </c>
    </row>
    <row r="2" spans="1:3" ht="69" customHeight="1" thickBot="1">
      <c r="A2" s="780" t="s">
        <v>804</v>
      </c>
      <c r="B2" s="780"/>
      <c r="C2" s="780"/>
    </row>
    <row r="3" spans="1:3" ht="22.9" customHeight="1">
      <c r="A3" s="776" t="s">
        <v>655</v>
      </c>
      <c r="B3" s="776" t="s">
        <v>656</v>
      </c>
      <c r="C3" s="298" t="s">
        <v>657</v>
      </c>
    </row>
    <row r="4" spans="1:3" ht="22.9" customHeight="1" thickBot="1">
      <c r="A4" s="781"/>
      <c r="B4" s="781"/>
      <c r="C4" s="273" t="s">
        <v>790</v>
      </c>
    </row>
    <row r="5" spans="1:3" ht="22.9" customHeight="1" thickBot="1">
      <c r="A5" s="285" t="s">
        <v>658</v>
      </c>
      <c r="B5" s="286" t="s">
        <v>659</v>
      </c>
      <c r="C5" s="299"/>
    </row>
    <row r="6" spans="1:3" ht="22.9" customHeight="1">
      <c r="A6" s="776" t="s">
        <v>660</v>
      </c>
      <c r="B6" s="324" t="s">
        <v>770</v>
      </c>
      <c r="C6" s="778"/>
    </row>
    <row r="7" spans="1:3" ht="22.9" customHeight="1">
      <c r="A7" s="777"/>
      <c r="B7" s="319" t="s">
        <v>811</v>
      </c>
      <c r="C7" s="779"/>
    </row>
    <row r="8" spans="1:3" ht="22.9" customHeight="1">
      <c r="A8" s="777"/>
      <c r="B8" s="319" t="s">
        <v>812</v>
      </c>
      <c r="C8" s="779"/>
    </row>
    <row r="9" spans="1:3" ht="22.9" customHeight="1" thickBot="1">
      <c r="A9" s="777"/>
      <c r="B9" s="320" t="s">
        <v>813</v>
      </c>
      <c r="C9" s="779"/>
    </row>
    <row r="10" spans="1:3" ht="22.9" customHeight="1">
      <c r="A10" s="776" t="s">
        <v>666</v>
      </c>
      <c r="B10" s="325" t="s">
        <v>771</v>
      </c>
      <c r="C10" s="778">
        <v>2</v>
      </c>
    </row>
    <row r="11" spans="1:3" ht="22.9" customHeight="1">
      <c r="A11" s="777"/>
      <c r="B11" s="321" t="s">
        <v>814</v>
      </c>
      <c r="C11" s="779"/>
    </row>
    <row r="12" spans="1:3" ht="22.9" customHeight="1" thickBot="1">
      <c r="A12" s="777"/>
      <c r="B12" s="321" t="s">
        <v>815</v>
      </c>
      <c r="C12" s="779"/>
    </row>
    <row r="13" spans="1:3" ht="22.9" customHeight="1">
      <c r="A13" s="776" t="s">
        <v>673</v>
      </c>
      <c r="B13" s="324" t="s">
        <v>772</v>
      </c>
      <c r="C13" s="778"/>
    </row>
    <row r="14" spans="1:3" ht="22.9" customHeight="1">
      <c r="A14" s="777"/>
      <c r="B14" s="319" t="s">
        <v>816</v>
      </c>
      <c r="C14" s="779"/>
    </row>
    <row r="15" spans="1:3" ht="22.9" customHeight="1" thickBot="1">
      <c r="A15" s="777"/>
      <c r="B15" s="322" t="s">
        <v>817</v>
      </c>
      <c r="C15" s="779"/>
    </row>
    <row r="16" spans="1:3" ht="22.9" customHeight="1">
      <c r="A16" s="776" t="s">
        <v>678</v>
      </c>
      <c r="B16" s="325" t="s">
        <v>773</v>
      </c>
      <c r="C16" s="778"/>
    </row>
    <row r="17" spans="1:3" ht="41.65" customHeight="1">
      <c r="A17" s="777"/>
      <c r="B17" s="328" t="s">
        <v>818</v>
      </c>
      <c r="C17" s="779"/>
    </row>
    <row r="18" spans="1:3" ht="22.9" customHeight="1" thickBot="1">
      <c r="A18" s="777"/>
      <c r="B18" s="321" t="s">
        <v>819</v>
      </c>
      <c r="C18" s="779"/>
    </row>
    <row r="19" spans="1:3" ht="22.9" customHeight="1">
      <c r="A19" s="776" t="s">
        <v>683</v>
      </c>
      <c r="B19" s="326" t="s">
        <v>774</v>
      </c>
      <c r="C19" s="778"/>
    </row>
    <row r="20" spans="1:3" ht="22.9" customHeight="1">
      <c r="A20" s="777"/>
      <c r="B20" s="321" t="s">
        <v>820</v>
      </c>
      <c r="C20" s="779"/>
    </row>
    <row r="21" spans="1:3" ht="22.9" customHeight="1" thickBot="1">
      <c r="A21" s="781"/>
      <c r="B21" s="323" t="s">
        <v>821</v>
      </c>
      <c r="C21" s="782"/>
    </row>
    <row r="22" spans="1:3" ht="22.9" customHeight="1">
      <c r="A22" s="302"/>
      <c r="B22" s="287"/>
      <c r="C22" s="300"/>
    </row>
    <row r="23" spans="1:3" ht="22.9" customHeight="1">
      <c r="A23" s="302"/>
      <c r="B23" s="287"/>
      <c r="C23" s="300"/>
    </row>
    <row r="24" spans="1:3" ht="22.9" customHeight="1">
      <c r="A24" s="302"/>
      <c r="B24" s="287"/>
      <c r="C24" s="300"/>
    </row>
    <row r="25" spans="1:3" ht="22.9" customHeight="1"/>
    <row r="26" spans="1:3" ht="46.9" customHeight="1" thickBot="1">
      <c r="A26" s="780" t="s">
        <v>805</v>
      </c>
      <c r="B26" s="780"/>
      <c r="C26" s="780"/>
    </row>
    <row r="27" spans="1:3" ht="22.9" customHeight="1">
      <c r="A27" s="776" t="s">
        <v>655</v>
      </c>
      <c r="B27" s="776" t="s">
        <v>656</v>
      </c>
      <c r="C27" s="298" t="s">
        <v>657</v>
      </c>
    </row>
    <row r="28" spans="1:3" ht="22.9" customHeight="1" thickBot="1">
      <c r="A28" s="781"/>
      <c r="B28" s="781"/>
      <c r="C28" s="273" t="s">
        <v>790</v>
      </c>
    </row>
    <row r="29" spans="1:3" ht="22.9" customHeight="1" thickBot="1">
      <c r="A29" s="285" t="s">
        <v>658</v>
      </c>
      <c r="B29" s="286" t="s">
        <v>659</v>
      </c>
      <c r="C29" s="418"/>
    </row>
    <row r="30" spans="1:3" ht="22.9" customHeight="1">
      <c r="A30" s="776" t="s">
        <v>660</v>
      </c>
      <c r="B30" s="324" t="s">
        <v>806</v>
      </c>
      <c r="C30" s="778"/>
    </row>
    <row r="31" spans="1:3" ht="22.9" customHeight="1">
      <c r="A31" s="777"/>
      <c r="B31" s="319" t="s">
        <v>822</v>
      </c>
      <c r="C31" s="779"/>
    </row>
    <row r="32" spans="1:3" ht="22.9" customHeight="1">
      <c r="A32" s="777"/>
      <c r="B32" s="319" t="s">
        <v>823</v>
      </c>
      <c r="C32" s="779"/>
    </row>
    <row r="33" spans="1:3" ht="22.9" customHeight="1" thickBot="1">
      <c r="A33" s="781"/>
      <c r="B33" s="322" t="s">
        <v>824</v>
      </c>
      <c r="C33" s="782"/>
    </row>
    <row r="34" spans="1:3" ht="22.9" customHeight="1">
      <c r="A34" s="776" t="s">
        <v>666</v>
      </c>
      <c r="B34" s="324" t="s">
        <v>775</v>
      </c>
      <c r="C34" s="778">
        <v>2</v>
      </c>
    </row>
    <row r="35" spans="1:3" ht="22.9" customHeight="1">
      <c r="A35" s="777"/>
      <c r="B35" s="319" t="s">
        <v>825</v>
      </c>
      <c r="C35" s="779"/>
    </row>
    <row r="36" spans="1:3" ht="22.9" customHeight="1" thickBot="1">
      <c r="A36" s="777"/>
      <c r="B36" s="322" t="s">
        <v>826</v>
      </c>
      <c r="C36" s="779"/>
    </row>
    <row r="37" spans="1:3" ht="22.9" customHeight="1">
      <c r="A37" s="776" t="s">
        <v>673</v>
      </c>
      <c r="B37" s="325" t="s">
        <v>776</v>
      </c>
      <c r="C37" s="778"/>
    </row>
    <row r="38" spans="1:3" ht="22.9" customHeight="1">
      <c r="A38" s="777"/>
      <c r="B38" s="321" t="s">
        <v>827</v>
      </c>
      <c r="C38" s="779"/>
    </row>
    <row r="39" spans="1:3" ht="22.9" customHeight="1">
      <c r="A39" s="777"/>
      <c r="B39" s="321" t="s">
        <v>828</v>
      </c>
      <c r="C39" s="779"/>
    </row>
    <row r="40" spans="1:3" ht="22.9" customHeight="1" thickBot="1">
      <c r="A40" s="777"/>
      <c r="B40" s="321" t="s">
        <v>829</v>
      </c>
      <c r="C40" s="779"/>
    </row>
    <row r="41" spans="1:3" ht="22.9" customHeight="1">
      <c r="A41" s="776" t="s">
        <v>678</v>
      </c>
      <c r="B41" s="324" t="s">
        <v>777</v>
      </c>
      <c r="C41" s="778"/>
    </row>
    <row r="42" spans="1:3" ht="22.9" customHeight="1">
      <c r="A42" s="777"/>
      <c r="B42" s="319" t="s">
        <v>830</v>
      </c>
      <c r="C42" s="779"/>
    </row>
    <row r="43" spans="1:3" ht="22.9" customHeight="1">
      <c r="A43" s="777"/>
      <c r="B43" s="319" t="s">
        <v>831</v>
      </c>
      <c r="C43" s="779"/>
    </row>
    <row r="44" spans="1:3" ht="22.9" customHeight="1" thickBot="1">
      <c r="A44" s="781"/>
      <c r="B44" s="322" t="s">
        <v>832</v>
      </c>
      <c r="C44" s="782"/>
    </row>
    <row r="45" spans="1:3" ht="22.9" customHeight="1">
      <c r="A45" s="776" t="s">
        <v>683</v>
      </c>
      <c r="B45" s="326" t="s">
        <v>778</v>
      </c>
      <c r="C45" s="778"/>
    </row>
    <row r="46" spans="1:3" ht="22.9" customHeight="1">
      <c r="A46" s="777"/>
      <c r="B46" s="321" t="s">
        <v>833</v>
      </c>
      <c r="C46" s="779"/>
    </row>
    <row r="47" spans="1:3" ht="22.9" customHeight="1">
      <c r="A47" s="777"/>
      <c r="B47" s="321" t="s">
        <v>834</v>
      </c>
      <c r="C47" s="779"/>
    </row>
    <row r="48" spans="1:3" ht="39.4" customHeight="1" thickBot="1">
      <c r="A48" s="781"/>
      <c r="B48" s="327" t="s">
        <v>835</v>
      </c>
      <c r="C48" s="782"/>
    </row>
    <row r="49" spans="1:3" ht="22.9" customHeight="1"/>
    <row r="50" spans="1:3" ht="22.9" customHeight="1"/>
    <row r="51" spans="1:3" ht="46.15" customHeight="1" thickBot="1">
      <c r="A51" s="783" t="s">
        <v>807</v>
      </c>
      <c r="B51" s="783"/>
      <c r="C51" s="783"/>
    </row>
    <row r="52" spans="1:3" ht="22.9" customHeight="1">
      <c r="A52" s="776" t="s">
        <v>655</v>
      </c>
      <c r="B52" s="776" t="s">
        <v>656</v>
      </c>
      <c r="C52" s="298" t="s">
        <v>706</v>
      </c>
    </row>
    <row r="53" spans="1:3" ht="22.9" customHeight="1" thickBot="1">
      <c r="A53" s="781"/>
      <c r="B53" s="781"/>
      <c r="C53" s="273" t="s">
        <v>790</v>
      </c>
    </row>
    <row r="54" spans="1:3" ht="22.9" customHeight="1" thickBot="1">
      <c r="A54" s="285" t="s">
        <v>658</v>
      </c>
      <c r="B54" s="286" t="s">
        <v>659</v>
      </c>
      <c r="C54" s="418"/>
    </row>
    <row r="55" spans="1:3" ht="22.9" customHeight="1">
      <c r="A55" s="776" t="s">
        <v>660</v>
      </c>
      <c r="B55" s="324" t="s">
        <v>779</v>
      </c>
      <c r="C55" s="778"/>
    </row>
    <row r="56" spans="1:3" ht="22.9" customHeight="1">
      <c r="A56" s="777"/>
      <c r="B56" s="319" t="s">
        <v>836</v>
      </c>
      <c r="C56" s="779"/>
    </row>
    <row r="57" spans="1:3" ht="22.9" customHeight="1">
      <c r="A57" s="777"/>
      <c r="B57" s="319" t="s">
        <v>837</v>
      </c>
      <c r="C57" s="779"/>
    </row>
    <row r="58" spans="1:3" ht="42" customHeight="1" thickBot="1">
      <c r="A58" s="777"/>
      <c r="B58" s="329" t="s">
        <v>838</v>
      </c>
      <c r="C58" s="779"/>
    </row>
    <row r="59" spans="1:3" ht="22.9" customHeight="1">
      <c r="A59" s="776" t="s">
        <v>666</v>
      </c>
      <c r="B59" s="325" t="s">
        <v>808</v>
      </c>
      <c r="C59" s="778">
        <v>2</v>
      </c>
    </row>
    <row r="60" spans="1:3" ht="22.9" customHeight="1">
      <c r="A60" s="777"/>
      <c r="B60" s="321" t="s">
        <v>839</v>
      </c>
      <c r="C60" s="779"/>
    </row>
    <row r="61" spans="1:3" ht="22.9" customHeight="1" thickBot="1">
      <c r="A61" s="777"/>
      <c r="B61" s="321" t="s">
        <v>840</v>
      </c>
      <c r="C61" s="779"/>
    </row>
    <row r="62" spans="1:3" ht="22.9" customHeight="1">
      <c r="A62" s="776" t="s">
        <v>673</v>
      </c>
      <c r="B62" s="324" t="s">
        <v>780</v>
      </c>
      <c r="C62" s="778"/>
    </row>
    <row r="63" spans="1:3" ht="24.4" customHeight="1">
      <c r="A63" s="777"/>
      <c r="B63" s="319" t="s">
        <v>841</v>
      </c>
      <c r="C63" s="779"/>
    </row>
    <row r="64" spans="1:3" ht="44.65" customHeight="1" thickBot="1">
      <c r="A64" s="777"/>
      <c r="B64" s="329" t="s">
        <v>842</v>
      </c>
      <c r="C64" s="779"/>
    </row>
    <row r="65" spans="1:3" ht="22.9" customHeight="1">
      <c r="A65" s="776" t="s">
        <v>678</v>
      </c>
      <c r="B65" s="324" t="s">
        <v>781</v>
      </c>
      <c r="C65" s="778"/>
    </row>
    <row r="66" spans="1:3" ht="22.9" customHeight="1">
      <c r="A66" s="777"/>
      <c r="B66" s="319" t="s">
        <v>843</v>
      </c>
      <c r="C66" s="779"/>
    </row>
    <row r="67" spans="1:3" ht="22.9" customHeight="1">
      <c r="A67" s="777"/>
      <c r="B67" s="319" t="s">
        <v>844</v>
      </c>
      <c r="C67" s="779"/>
    </row>
    <row r="68" spans="1:3" ht="22.9" customHeight="1" thickBot="1">
      <c r="A68" s="777"/>
      <c r="B68" s="322" t="s">
        <v>845</v>
      </c>
      <c r="C68" s="779"/>
    </row>
    <row r="69" spans="1:3" ht="22.9" customHeight="1">
      <c r="A69" s="776" t="s">
        <v>683</v>
      </c>
      <c r="B69" s="330" t="s">
        <v>782</v>
      </c>
      <c r="C69" s="778"/>
    </row>
    <row r="70" spans="1:3" ht="52.15" customHeight="1" thickBot="1">
      <c r="A70" s="781"/>
      <c r="B70" s="331" t="s">
        <v>846</v>
      </c>
      <c r="C70" s="782"/>
    </row>
    <row r="71" spans="1:3" ht="22.9" customHeight="1">
      <c r="A71" s="302"/>
      <c r="B71" s="287"/>
      <c r="C71" s="300"/>
    </row>
    <row r="72" spans="1:3" ht="15.95" customHeight="1">
      <c r="A72" s="302"/>
      <c r="B72" s="287"/>
      <c r="C72" s="300"/>
    </row>
    <row r="73" spans="1:3" ht="15.95" customHeight="1">
      <c r="A73" s="302"/>
      <c r="B73" s="287"/>
      <c r="C73" s="300"/>
    </row>
    <row r="74" spans="1:3" ht="15.95" customHeight="1">
      <c r="A74" s="302"/>
      <c r="B74" s="287"/>
      <c r="C74" s="300"/>
    </row>
  </sheetData>
  <sheetProtection algorithmName="SHA-512" hashValue="9KpGPQp+YubBFCytQUxAMzkXzW4kSuzMcly8kAwdPw2f4klBGKLgrrm92kNWNrFy45BdYm0fz6yhgo2VA48MJQ==" saltValue="R2oONIzihQUFy9uXFyPbWQ==" spinCount="100000" sheet="1" objects="1" scenarios="1"/>
  <mergeCells count="39">
    <mergeCell ref="A62:A64"/>
    <mergeCell ref="C62:C64"/>
    <mergeCell ref="A65:A68"/>
    <mergeCell ref="C65:C68"/>
    <mergeCell ref="A69:A70"/>
    <mergeCell ref="C69:C70"/>
    <mergeCell ref="A59:A61"/>
    <mergeCell ref="C59:C61"/>
    <mergeCell ref="A37:A40"/>
    <mergeCell ref="C37:C40"/>
    <mergeCell ref="A41:A44"/>
    <mergeCell ref="C41:C44"/>
    <mergeCell ref="A45:A48"/>
    <mergeCell ref="C45:C48"/>
    <mergeCell ref="A51:C51"/>
    <mergeCell ref="A52:A53"/>
    <mergeCell ref="B52:B53"/>
    <mergeCell ref="A55:A58"/>
    <mergeCell ref="C55:C58"/>
    <mergeCell ref="A34:A36"/>
    <mergeCell ref="C34:C36"/>
    <mergeCell ref="A13:A15"/>
    <mergeCell ref="C13:C15"/>
    <mergeCell ref="A16:A18"/>
    <mergeCell ref="C16:C18"/>
    <mergeCell ref="A19:A21"/>
    <mergeCell ref="C19:C21"/>
    <mergeCell ref="A26:C26"/>
    <mergeCell ref="A27:A28"/>
    <mergeCell ref="B27:B28"/>
    <mergeCell ref="A30:A33"/>
    <mergeCell ref="C30:C33"/>
    <mergeCell ref="A10:A12"/>
    <mergeCell ref="C10:C12"/>
    <mergeCell ref="A2:C2"/>
    <mergeCell ref="A3:A4"/>
    <mergeCell ref="B3:B4"/>
    <mergeCell ref="A6:A9"/>
    <mergeCell ref="C6:C9"/>
  </mergeCells>
  <pageMargins left="0.70866141732283472" right="0.70866141732283472" top="0.15748031496062992" bottom="0.15748031496062992" header="0.31496062992125984" footer="0.31496062992125984"/>
  <pageSetup scale="89" fitToHeight="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2"/>
  <sheetViews>
    <sheetView zoomScale="80" zoomScaleNormal="80" workbookViewId="0">
      <selection activeCell="K16" sqref="K16"/>
    </sheetView>
  </sheetViews>
  <sheetFormatPr defaultColWidth="9" defaultRowHeight="20.25"/>
  <cols>
    <col min="1" max="1" width="41.5" style="1" customWidth="1"/>
    <col min="2" max="2" width="7.875" style="1" customWidth="1"/>
    <col min="3" max="3" width="8.5" style="1" customWidth="1"/>
    <col min="4" max="4" width="36.125" style="30" customWidth="1"/>
    <col min="5" max="5" width="8.375" style="1" customWidth="1"/>
    <col min="6" max="6" width="12.125" style="33" customWidth="1"/>
    <col min="7" max="7" width="10.25" style="33" customWidth="1"/>
    <col min="8" max="8" width="13.5" style="1" customWidth="1"/>
    <col min="9" max="16384" width="9" style="1"/>
  </cols>
  <sheetData>
    <row r="1" spans="1:9" ht="34.35" customHeight="1">
      <c r="A1"/>
      <c r="H1" s="41"/>
    </row>
    <row r="2" spans="1:9" ht="21" customHeight="1">
      <c r="A2" s="784" t="str">
        <f>IF('p1'!C9="วิชาชีพ(ใช้วุฒิการศึกษา)",'p4(ชนพ)'!A2,IF('p1'!C9="ทั่วไป(ไม่ใช้วุฒิการศึกษา)",'p4(อาวุโส)'!A2,0))</f>
        <v>สมรรถนะวิชาชีพ(ใช้วุฒิการศึกษา)</v>
      </c>
      <c r="B2" s="786" t="s">
        <v>32</v>
      </c>
      <c r="C2" s="765" t="s">
        <v>262</v>
      </c>
      <c r="D2" s="788" t="s">
        <v>36</v>
      </c>
      <c r="E2" s="789"/>
      <c r="F2" s="790"/>
      <c r="G2" s="765" t="s">
        <v>265</v>
      </c>
      <c r="H2" s="11" t="s">
        <v>40</v>
      </c>
    </row>
    <row r="3" spans="1:9" ht="21" customHeight="1">
      <c r="A3" s="785"/>
      <c r="B3" s="787"/>
      <c r="C3" s="766"/>
      <c r="D3" s="791" t="s">
        <v>37</v>
      </c>
      <c r="E3" s="792"/>
      <c r="F3" s="793"/>
      <c r="G3" s="766"/>
      <c r="H3" s="10" t="s">
        <v>41</v>
      </c>
    </row>
    <row r="4" spans="1:9" ht="21" customHeight="1">
      <c r="A4" s="785"/>
      <c r="B4" s="787"/>
      <c r="C4" s="766"/>
      <c r="D4" s="796" t="s">
        <v>263</v>
      </c>
      <c r="E4" s="765" t="s">
        <v>24</v>
      </c>
      <c r="F4" s="765" t="s">
        <v>264</v>
      </c>
      <c r="G4" s="766"/>
      <c r="H4" s="9">
        <v>5</v>
      </c>
    </row>
    <row r="5" spans="1:9" ht="21" customHeight="1">
      <c r="A5" s="785"/>
      <c r="B5" s="794" t="s">
        <v>33</v>
      </c>
      <c r="C5" s="766"/>
      <c r="D5" s="797"/>
      <c r="E5" s="766"/>
      <c r="F5" s="766"/>
      <c r="G5" s="766"/>
      <c r="H5" s="12"/>
    </row>
    <row r="6" spans="1:9" ht="21" customHeight="1">
      <c r="A6" s="785"/>
      <c r="B6" s="794"/>
      <c r="C6" s="766"/>
      <c r="D6" s="797"/>
      <c r="E6" s="766"/>
      <c r="F6" s="766"/>
      <c r="G6" s="766"/>
      <c r="H6" s="12"/>
    </row>
    <row r="7" spans="1:9" ht="21" customHeight="1">
      <c r="A7" s="785"/>
      <c r="B7" s="795"/>
      <c r="C7" s="767"/>
      <c r="D7" s="798"/>
      <c r="E7" s="8" t="s">
        <v>39</v>
      </c>
      <c r="F7" s="8" t="s">
        <v>39</v>
      </c>
      <c r="G7" s="766"/>
      <c r="H7" s="12"/>
    </row>
    <row r="8" spans="1:9" ht="21" customHeight="1">
      <c r="A8" s="13" t="s">
        <v>9</v>
      </c>
      <c r="B8" s="7" t="s">
        <v>8</v>
      </c>
      <c r="C8" s="7" t="s">
        <v>35</v>
      </c>
      <c r="D8" s="93" t="s">
        <v>38</v>
      </c>
      <c r="E8" s="7" t="s">
        <v>20</v>
      </c>
      <c r="F8" s="13" t="s">
        <v>23</v>
      </c>
      <c r="G8" s="7" t="s">
        <v>26</v>
      </c>
      <c r="H8" s="49"/>
    </row>
    <row r="9" spans="1:9" ht="21" customHeight="1">
      <c r="A9" s="131" t="s">
        <v>102</v>
      </c>
      <c r="B9" s="131"/>
      <c r="C9" s="131"/>
      <c r="D9" s="137"/>
      <c r="E9" s="3"/>
      <c r="F9" s="131"/>
      <c r="G9" s="131"/>
      <c r="H9" s="136"/>
    </row>
    <row r="10" spans="1:9" ht="21" customHeight="1">
      <c r="A10" s="218" t="str">
        <f>IF('p1'!C9="วิชาชีพ(ใช้วุฒิการศึกษา)",'p4(ชนพ)'!A10,IF('p1'!C9="ทั่วไป(ไม่ใช้วุฒิการศึกษา)",'p4(อาวุโส)'!A10,0))</f>
        <v>1.การมุ่งผลสัมฤทธิ์</v>
      </c>
      <c r="B10" s="218">
        <f>IF('p1'!C9="วิชาชีพ(ใช้วุฒิการศึกษา)",'p4(ชนพ)'!B10,IF('p1'!C9="ทั่วไป(ไม่ใช้วุฒิการศึกษา)",'p4(อาวุโส)'!B10,0))</f>
        <v>4</v>
      </c>
      <c r="C10" s="218">
        <f>IF('p1'!C9="วิชาชีพ(ใช้วุฒิการศึกษา)",'p4(ชนพ)'!C10,IF('p1'!C9="ทั่วไป(ไม่ใช้วุฒิการศึกษา)",'p4(อาวุโส)'!C10,0))</f>
        <v>3</v>
      </c>
      <c r="D10" s="218" t="str">
        <f>IF('p1'!C9="วิชาชีพ(ใช้วุฒิการศึกษา)",'p4(ชนพ)'!D10,IF('p1'!C9="ทั่วไป(ไม่ใช้วุฒิการศึกษา)",'p4(อาวุโส)'!D10,0))</f>
        <v>ผลงานตามเป้าหมายที่วางไว้</v>
      </c>
      <c r="E10" s="313">
        <f>SUM(แบบประเมินสมรรถนะหลัก!C6:C27)</f>
        <v>3</v>
      </c>
      <c r="F10" s="177"/>
      <c r="G10" s="157">
        <f>IF('p1'!C9="วิชาชีพ(ใช้วุฒิการศึกษา)",'p4(ชนพ)'!G10,IF('p1'!C9="ทั่วไป(ไม่ใช้วุฒิการศึกษา)",'p4(อาวุโส)'!G10,0))</f>
        <v>0</v>
      </c>
      <c r="H10" s="131">
        <f>B10*G10/5</f>
        <v>0</v>
      </c>
      <c r="I10" s="152"/>
    </row>
    <row r="11" spans="1:9" ht="21" customHeight="1">
      <c r="A11" s="218" t="str">
        <f>IF('p1'!C9="วิชาชีพ(ใช้วุฒิการศึกษา)",'p4(ชนพ)'!A11,IF('p1'!C9="ทั่วไป(ไม่ใช้วุฒิการศึกษา)",'p4(อาวุโส)'!A11,0))</f>
        <v>2.การยึดมั่นในความถูกต้องและจริยธรรม</v>
      </c>
      <c r="B11" s="218">
        <f>IF('p1'!C9="วิชาชีพ(ใช้วุฒิการศึกษา)",'p4(ชนพ)'!B11,IF('p1'!C9="ทั่วไป(ไม่ใช้วุฒิการศึกษา)",'p4(อาวุโส)'!B11,0))</f>
        <v>4</v>
      </c>
      <c r="C11" s="218">
        <f>IF('p1'!C9="วิชาชีพ(ใช้วุฒิการศึกษา)",'p4(ชนพ)'!C11,IF('p1'!C9="ทั่วไป(ไม่ใช้วุฒิการศึกษา)",'p4(อาวุโส)'!C11,0))</f>
        <v>3</v>
      </c>
      <c r="D11" s="218" t="str">
        <f>IF('p1'!C9="วิชาชีพ(ใช้วุฒิการศึกษา)",'p4(ชนพ)'!D11,IF('p1'!C9="ทั่วไป(ไม่ใช้วุฒิการศึกษา)",'p4(อาวุโส)'!D11,0))</f>
        <v>ปฏิบัติงานถูกต้องตามระเบียบที่กำหนด</v>
      </c>
      <c r="E11" s="313">
        <f>SUM(แบบประเมินสมรรถนะหลัก!C31:C50)</f>
        <v>3</v>
      </c>
      <c r="F11" s="177"/>
      <c r="G11" s="157">
        <f>IF('p1'!C9="วิชาชีพ(ใช้วุฒิการศึกษา)",'p4(ชนพ)'!G11,IF('p1'!C9="ทั่วไป(ไม่ใช้วุฒิการศึกษา)",'p4(อาวุโส)'!G11,0))</f>
        <v>0</v>
      </c>
      <c r="H11" s="131">
        <f t="shared" ref="H11:H20" si="0">B11*G11/5</f>
        <v>0</v>
      </c>
    </row>
    <row r="12" spans="1:9" ht="21" customHeight="1">
      <c r="A12" s="218" t="str">
        <f>IF('p1'!C9="วิชาชีพ(ใช้วุฒิการศึกษา)",'p4(ชนพ)'!A12,IF('p1'!C9="ทั่วไป(ไม่ใช้วุฒิการศึกษา)",'p4(อาวุโส)'!A12,0))</f>
        <v>3.ความเข้าใจในองค์กรและระบบงาน</v>
      </c>
      <c r="B12" s="218">
        <f>IF('p1'!C9="วิชาชีพ(ใช้วุฒิการศึกษา)",'p4(ชนพ)'!B12,IF('p1'!C9="ทั่วไป(ไม่ใช้วุฒิการศึกษา)",'p4(อาวุโส)'!B12,0))</f>
        <v>4</v>
      </c>
      <c r="C12" s="218">
        <f>IF('p1'!C9="วิชาชีพ(ใช้วุฒิการศึกษา)",'p4(ชนพ)'!C12,IF('p1'!C9="ทั่วไป(ไม่ใช้วุฒิการศึกษา)",'p4(อาวุโส)'!C12,0))</f>
        <v>3</v>
      </c>
      <c r="D12" s="218" t="str">
        <f>IF('p1'!C9="วิชาชีพ(ใช้วุฒิการศึกษา)",'p4(ชนพ)'!D12,IF('p1'!C9="ทั่วไป(ไม่ใช้วุฒิการศึกษา)",'p4(อาวุโส)'!D12,0))</f>
        <v>เข้าใจกระบวนการทำงานอย่างเป็นระบบ</v>
      </c>
      <c r="E12" s="313">
        <f>SUM(แบบประเมินสมรรถนะหลัก!C55:C74)</f>
        <v>3</v>
      </c>
      <c r="F12" s="177"/>
      <c r="G12" s="157">
        <f>IF('p1'!C9="วิชาชีพ(ใช้วุฒิการศึกษา)",'p4(ชนพ)'!G12,IF('p1'!C9="ทั่วไป(ไม่ใช้วุฒิการศึกษา)",'p4(อาวุโส)'!G12,0))</f>
        <v>0</v>
      </c>
      <c r="H12" s="131">
        <f t="shared" si="0"/>
        <v>0</v>
      </c>
    </row>
    <row r="13" spans="1:9" ht="21" customHeight="1">
      <c r="A13" s="218" t="str">
        <f>IF('p1'!C9="วิชาชีพ(ใช้วุฒิการศึกษา)",'p4(ชนพ)'!A13,IF('p1'!C9="ทั่วไป(ไม่ใช้วุฒิการศึกษา)",'p4(อาวุโส)'!A13,0))</f>
        <v>4.การบริการเป็นเลิศ</v>
      </c>
      <c r="B13" s="218">
        <f>IF('p1'!C9="วิชาชีพ(ใช้วุฒิการศึกษา)",'p4(ชนพ)'!B13,IF('p1'!C9="ทั่วไป(ไม่ใช้วุฒิการศึกษา)",'p4(อาวุโส)'!B13,0))</f>
        <v>4</v>
      </c>
      <c r="C13" s="218">
        <f>IF('p1'!C9="วิชาชีพ(ใช้วุฒิการศึกษา)",'p4(ชนพ)'!C13,IF('p1'!C9="ทั่วไป(ไม่ใช้วุฒิการศึกษา)",'p4(อาวุโส)'!C13,0))</f>
        <v>2</v>
      </c>
      <c r="D13" s="218" t="str">
        <f>IF('p1'!C9="วิชาชีพ(ใช้วุฒิการศึกษา)",'p4(ชนพ)'!D13,IF('p1'!C9="ทั่วไป(ไม่ใช้วุฒิการศึกษา)",'p4(อาวุโส)'!D13,0))</f>
        <v>เต็มใจให้ความช่วยเหลทอผู้รับบริการ</v>
      </c>
      <c r="E13" s="313">
        <f>SUM(แบบประเมินสมรรถนะหลัก!C82:C105)</f>
        <v>2</v>
      </c>
      <c r="F13" s="177"/>
      <c r="G13" s="157">
        <f>IF('p1'!C9="วิชาชีพ(ใช้วุฒิการศึกษา)",'p4(ชนพ)'!G13,IF('p1'!C9="ทั่วไป(ไม่ใช้วุฒิการศึกษา)",'p4(อาวุโส)'!G13,0))</f>
        <v>0</v>
      </c>
      <c r="H13" s="131">
        <f t="shared" si="0"/>
        <v>0</v>
      </c>
    </row>
    <row r="14" spans="1:9" ht="21" customHeight="1">
      <c r="A14" s="218" t="str">
        <f>IF('p1'!C9="วิชาชีพ(ใช้วุฒิการศึกษา)",'p4(ชนพ)'!A14,IF('p1'!C9="ทั่วไป(ไม่ใช้วุฒิการศึกษา)",'p4(อาวุโส)'!A14,0))</f>
        <v>5.การทำงานเป็นทีม</v>
      </c>
      <c r="B14" s="218">
        <f>IF('p1'!C9="วิชาชีพ(ใช้วุฒิการศึกษา)",'p4(ชนพ)'!B14,IF('p1'!C9="ทั่วไป(ไม่ใช้วุฒิการศึกษา)",'p4(อาวุโส)'!B14,0))</f>
        <v>4</v>
      </c>
      <c r="C14" s="218">
        <f>IF('p1'!C9="วิชาชีพ(ใช้วุฒิการศึกษา)",'p4(ชนพ)'!C14,IF('p1'!C9="ทั่วไป(ไม่ใช้วุฒิการศึกษา)",'p4(อาวุโส)'!C14,0))</f>
        <v>2</v>
      </c>
      <c r="D14" s="218" t="str">
        <f>IF('p1'!C9="วิชาชีพ(ใช้วุฒิการศึกษา)",'p4(ชนพ)'!D14,IF('p1'!C9="ทั่วไป(ไม่ใช้วุฒิการศึกษา)",'p4(อาวุโส)'!D14,0))</f>
        <v>อาสาช่วยเหลือเพื่อนร่วมงาน</v>
      </c>
      <c r="E14" s="313">
        <f>SUM(แบบประเมินสมรรถนะหลัก!C109:C129)</f>
        <v>2</v>
      </c>
      <c r="F14" s="177"/>
      <c r="G14" s="157">
        <f>IF('p1'!C9="วิชาชีพ(ใช้วุฒิการศึกษา)",'p4(ชนพ)'!G14,IF('p1'!C9="ทั่วไป(ไม่ใช้วุฒิการศึกษา)",'p4(อาวุโส)'!G14,0))</f>
        <v>0</v>
      </c>
      <c r="H14" s="131">
        <f t="shared" si="0"/>
        <v>0</v>
      </c>
    </row>
    <row r="15" spans="1:9" ht="21" customHeight="1">
      <c r="A15" s="157" t="str">
        <f>IF('p1'!C9="วิชาชีพ(ใช้วุฒิการศึกษา)",'p4(ชนพ)'!A15,IF('p1'!C9="ทั่วไป(ไม่ใช้วุฒิการศึกษา)",'p4(อาวุโส)'!A15,0))</f>
        <v>สมรรถนะประจำสายงาน</v>
      </c>
      <c r="B15" s="2"/>
      <c r="C15" s="219"/>
      <c r="D15" s="150"/>
      <c r="E15" s="3"/>
      <c r="F15" s="2"/>
      <c r="G15" s="157"/>
      <c r="H15" s="131"/>
    </row>
    <row r="16" spans="1:9" ht="21" customHeight="1">
      <c r="A16" s="218" t="str">
        <f>IF('p1'!C9="วิชาชีพ(ใช้วุฒิการศึกษา)",'p4(ชนพ)'!A16,IF('p1'!C9="ทั่วไป(ไม่ใช้วุฒิการศึกษา)",'p4(อาวุโส)'!A16,0))</f>
        <v>1.การยึดมั่นในหลักเกณฑ์</v>
      </c>
      <c r="B16" s="218">
        <f>IF('p1'!C9="วิชาชีพ(ใช้วุฒิการศึกษา)",'p4(ชนพ)'!B16,IF('p1'!C9="ทั่วไป(ไม่ใช้วุฒิการศึกษา)",'p4(อาวุโส)'!B16,0))</f>
        <v>4</v>
      </c>
      <c r="C16" s="218">
        <f>IF('p1'!C9="วิชาชีพ(ใช้วุฒิการศึกษา)",'p4(ชนพ)'!C16,IF('p1'!C9="ทั่วไป(ไม่ใช้วุฒิการศึกษา)",'p4(อาวุโส)'!C16,0))</f>
        <v>2</v>
      </c>
      <c r="D16" s="218" t="str">
        <f>IF('p1'!C9="วิชาชีพ(ใช้วุฒิการศึกษา)",'p4(ชนพ)'!D16,IF('p1'!C9="ทั่วไป(ไม่ใช้วุฒิการศึกษา)",'p4(อาวุโส)'!D16,0))</f>
        <v>สามารถแก้ไขปัญหาเฉพาะหน้าได้ทัน</v>
      </c>
      <c r="E16" s="313">
        <f>SUM(แบบประเมินสมรรถนะประจำสายงาน!C5:C21)</f>
        <v>2</v>
      </c>
      <c r="F16" s="177"/>
      <c r="G16" s="157">
        <f>IF('p1'!C9="วิชาชีพ(ใช้วุฒิการศึกษา)",'p4(ชนพ)'!G16,IF('p1'!C9="ทั่วไป(ไม่ใช้วุฒิการศึกษา)",'p4(อาวุโส)'!G16,0))</f>
        <v>0</v>
      </c>
      <c r="H16" s="131">
        <f t="shared" si="0"/>
        <v>0</v>
      </c>
    </row>
    <row r="17" spans="1:8" ht="21" customHeight="1">
      <c r="A17" s="218" t="str">
        <f>IF('p1'!C9="วิชาชีพ(ใช้วุฒิการศึกษา)",'p4(ชนพ)'!A17,IF('p1'!C9="ทั่วไป(ไม่ใช้วุฒิการศึกษา)",'p4(อาวุโส)'!A17,0))</f>
        <v>3.การสั่งสมความรู้และความเชี่ยวชาญในสายอาชีพ</v>
      </c>
      <c r="B17" s="218">
        <f>IF('p1'!C9="วิชาชีพ(ใช้วุฒิการศึกษา)",'p4(ชนพ)'!B17,IF('p1'!C9="ทั่วไป(ไม่ใช้วุฒิการศึกษา)",'p4(อาวุโส)'!B17,0))</f>
        <v>3</v>
      </c>
      <c r="C17" s="218">
        <f>IF('p1'!C9="วิชาชีพ(ใช้วุฒิการศึกษา)",'p4(ชนพ)'!C17,IF('p1'!C9="ทั่วไป(ไม่ใช้วุฒิการศึกษา)",'p4(อาวุโส)'!C17,0))</f>
        <v>2</v>
      </c>
      <c r="D17" s="218" t="str">
        <f>IF('p1'!C9="วิชาชีพ(ใช้วุฒิการศึกษา)",'p4(ชนพ)'!D17,IF('p1'!C9="ทั่วไป(ไม่ใช้วุฒิการศึกษา)",'p4(อาวุโส)'!D17,0))</f>
        <v>การวิเคราะห์ข้อมูลและระบบงานอย่างเป็นระบบ</v>
      </c>
      <c r="E17" s="313">
        <f>SUM(แบบประเมินสมรรถนะประจำสายงาน!C29:C48)</f>
        <v>2</v>
      </c>
      <c r="F17" s="177"/>
      <c r="G17" s="157">
        <f>IF('p1'!C9="วิชาชีพ(ใช้วุฒิการศึกษา)",'p4(ชนพ)'!G17,IF('p1'!C9="ทั่วไป(ไม่ใช้วุฒิการศึกษา)",'p4(อาวุโส)'!G17,0))</f>
        <v>0</v>
      </c>
      <c r="H17" s="131">
        <f t="shared" si="0"/>
        <v>0</v>
      </c>
    </row>
    <row r="18" spans="1:8" ht="21" customHeight="1">
      <c r="A18" s="218" t="str">
        <f>IF('p1'!C9="วิชาชีพ(ใช้วุฒิการศึกษา)",'p4(ชนพ)'!A18,IF('p1'!C9="ทั่วไป(ไม่ใช้วุฒิการศึกษา)",'p4(อาวุโส)'!A18,0))</f>
        <v>4.ความละเอียดรอบคอบและความถูกต้องของงาน</v>
      </c>
      <c r="B18" s="218">
        <f>IF('p1'!C9="วิชาชีพ(ใช้วุฒิการศึกษา)",'p4(ชนพ)'!B18,IF('p1'!C9="ทั่วไป(ไม่ใช้วุฒิการศึกษา)",'p4(อาวุโส)'!B18,0))</f>
        <v>3</v>
      </c>
      <c r="C18" s="218">
        <f>IF('p1'!C9="วิชาชีพ(ใช้วุฒิการศึกษา)",'p4(ชนพ)'!C18,IF('p1'!C9="ทั่วไป(ไม่ใช้วุฒิการศึกษา)",'p4(อาวุโส)'!C18,0))</f>
        <v>2</v>
      </c>
      <c r="D18" s="218" t="str">
        <f>IF('p1'!C9="วิชาชีพ(ใช้วุฒิการศึกษา)",'p4(ชนพ)'!D18,IF('p1'!C9="ทั่วไป(ไม่ใช้วุฒิการศึกษา)",'p4(อาวุโส)'!D18,0))</f>
        <v>ศึกษาพัฒนาตนเองให้มีความรู้อยู่ตลอดเวลา</v>
      </c>
      <c r="E18" s="313">
        <f>SUM(แบบประเมินสมรรถนะประจำสายงาน!C54:C70)</f>
        <v>2</v>
      </c>
      <c r="F18" s="177"/>
      <c r="G18" s="157">
        <f>IF('p1'!C9="วิชาชีพ(ใช้วุฒิการศึกษา)",'p4(ชนพ)'!G18,IF('p1'!C9="ทั่วไป(ไม่ใช้วุฒิการศึกษา)",'p4(อาวุโส)'!G18,0))</f>
        <v>0</v>
      </c>
      <c r="H18" s="131">
        <f t="shared" si="0"/>
        <v>0</v>
      </c>
    </row>
    <row r="19" spans="1:8" ht="21" customHeight="1">
      <c r="A19" s="218">
        <f>IF('p1'!C9="วิชาชีพ(ใช้วุฒิการศึกษา)",'p4(ชนพ)'!A19,IF('p1'!C9="ทั่วไป(ไม่ใช้วุฒิการศึกษา)",'p4(อาวุโส)'!A19,0))</f>
        <v>0</v>
      </c>
      <c r="B19" s="218">
        <f>IF('p1'!C9="วิชาชีพ(ใช้วุฒิการศึกษา)",'p4(ชนพ)'!B19,IF('p1'!C9="ทั่วไป(ไม่ใช้วุฒิการศึกษา)",'p4(อาวุโส)'!B19,0))</f>
        <v>0</v>
      </c>
      <c r="C19" s="218">
        <f>IF('p1'!C9="วิชาชีพ(ใช้วุฒิการศึกษา)",'p4(ชนพ)'!C19,IF('p1'!C9="ทั่วไป(ไม่ใช้วุฒิการศึกษา)",'p4(อาวุโส)'!C19,0))</f>
        <v>0</v>
      </c>
      <c r="D19" s="258">
        <f>IF('p1'!C9="วิชาชีพ(ใช้วุฒิการศึกษา)",'p4(ชนพ)'!D19,IF('p1'!C9="ทั่วไป(ไม่ใช้วุฒิการศึกษา)",'p4(อาวุโส)'!D19,0))</f>
        <v>0</v>
      </c>
      <c r="E19" s="176"/>
      <c r="F19" s="176"/>
      <c r="G19" s="157">
        <f>IF('p1'!C9="วิชาชีพ(ใช้วุฒิการศึกษา)",'p4(ชนพ)'!G19,IF('p1'!C9="ทั่วไป(ไม่ใช้วุฒิการศึกษา)",'p4(อาวุโส)'!G19,0))</f>
        <v>0</v>
      </c>
      <c r="H19" s="131">
        <f t="shared" si="0"/>
        <v>0</v>
      </c>
    </row>
    <row r="20" spans="1:8" ht="21" customHeight="1">
      <c r="A20" s="218">
        <f>IF('p1'!C9="วิชาชีพ(ใช้วุฒิการศึกษา)",'p4(ชนพ)'!A20,IF('p1'!C9="ทั่วไป(ไม่ใช้วุฒิการศึกษา)",'p4(อาวุโส)'!A20,0))</f>
        <v>0</v>
      </c>
      <c r="B20" s="218">
        <f>IF('p1'!C9="วิชาชีพ(ใช้วุฒิการศึกษา)",'p4(ชนพ)'!B20,IF('p1'!C9="ทั่วไป(ไม่ใช้วุฒิการศึกษา)",'p4(อาวุโส)'!B20,0))</f>
        <v>0</v>
      </c>
      <c r="C20" s="218">
        <f>IF('p1'!C9="วิชาชีพ(ใช้วุฒิการศึกษา)",'p4(ชนพ)'!C20,IF('p1'!C9="ทั่วไป(ไม่ใช้วุฒิการศึกษา)",'p4(อาวุโส)'!C20,0))</f>
        <v>0</v>
      </c>
      <c r="D20" s="258">
        <f>IF('p1'!C9="วิชาชีพ(ใช้วุฒิการศึกษา)",'p4(ชนพ)'!D20,IF('p1'!C9="ทั่วไป(ไม่ใช้วุฒิการศึกษา)",'p4(อาวุโส)'!D20,0))</f>
        <v>0</v>
      </c>
      <c r="E20" s="176"/>
      <c r="F20" s="176"/>
      <c r="G20" s="157">
        <f>IF('p1'!C9="วิชาชีพ(ใช้วุฒิการศึกษา)",'p4(ชนพ)'!G20,IF('p1'!C9="ทั่วไป(ไม่ใช้วุฒิการศึกษา)",'p4(อาวุโส)'!G20,0))</f>
        <v>0</v>
      </c>
      <c r="H20" s="131">
        <f t="shared" si="0"/>
        <v>0</v>
      </c>
    </row>
    <row r="21" spans="1:8" ht="21" customHeight="1">
      <c r="A21" s="131" t="s">
        <v>11</v>
      </c>
      <c r="B21" s="131">
        <f>SUM(B10:B20)</f>
        <v>30</v>
      </c>
      <c r="C21" s="131"/>
      <c r="D21" s="131"/>
      <c r="E21" s="2"/>
      <c r="F21" s="131"/>
      <c r="G21" s="157"/>
      <c r="H21" s="131">
        <f t="shared" ref="H21" si="1">SUM(H10:H20)</f>
        <v>0</v>
      </c>
    </row>
    <row r="22" spans="1:8" ht="22.5" customHeight="1"/>
  </sheetData>
  <sheetProtection algorithmName="SHA-512" hashValue="fXNxmpJWgSif8bbPiLsIGUh024IO6obxvkv1GRfAZfneAlnbYH/8R87zuGwi5zOPr0XaqrcdKtOa7W8aKRxYvQ==" saltValue="16C265eLd5VXi/9PRaeeBg==" spinCount="100000" sheet="1" objects="1" scenarios="1"/>
  <protectedRanges>
    <protectedRange sqref="F10:F14 F16:F20" name="Range1_2"/>
  </protectedRanges>
  <mergeCells count="10">
    <mergeCell ref="G2:G7"/>
    <mergeCell ref="A2:A7"/>
    <mergeCell ref="B2:B4"/>
    <mergeCell ref="D2:F2"/>
    <mergeCell ref="D3:F3"/>
    <mergeCell ref="B5:B7"/>
    <mergeCell ref="C2:C7"/>
    <mergeCell ref="D4:D7"/>
    <mergeCell ref="E4:E6"/>
    <mergeCell ref="F4:F6"/>
  </mergeCells>
  <conditionalFormatting sqref="A10:A20 B16:D20">
    <cfRule type="cellIs" dxfId="5" priority="3" operator="equal">
      <formula>0</formula>
    </cfRule>
  </conditionalFormatting>
  <conditionalFormatting sqref="B10:D14">
    <cfRule type="cellIs" dxfId="4" priority="1" operator="equal">
      <formula>0</formula>
    </cfRule>
  </conditionalFormatting>
  <conditionalFormatting sqref="G10:H21">
    <cfRule type="cellIs" dxfId="3" priority="4" operator="equal">
      <formula>0</formula>
    </cfRule>
  </conditionalFormatting>
  <printOptions horizontalCentered="1"/>
  <pageMargins left="0.78740157480314965" right="0.31496062992125984" top="0.74803149606299213" bottom="0.35433070866141736" header="0.31496062992125984" footer="0.31496062992125984"/>
  <pageSetup paperSize="9" fitToHeight="0" orientation="landscape" horizontalDpi="4294967293" r:id="rId1"/>
  <headerFooter>
    <oddHeader>&amp;C&amp;"TH SarabunIT๙,Regular"&amp;16 4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F05A-972D-4EF2-BE2F-271724840791}">
  <dimension ref="A1:H22"/>
  <sheetViews>
    <sheetView zoomScale="80" zoomScaleNormal="80" workbookViewId="0">
      <selection activeCell="K14" sqref="K14"/>
    </sheetView>
  </sheetViews>
  <sheetFormatPr defaultColWidth="9" defaultRowHeight="20.25"/>
  <cols>
    <col min="1" max="1" width="41.5" style="1" customWidth="1"/>
    <col min="2" max="2" width="7.875" style="1" customWidth="1"/>
    <col min="3" max="3" width="8.5" style="1" customWidth="1"/>
    <col min="4" max="4" width="34.375" style="30" customWidth="1"/>
    <col min="5" max="5" width="8.375" style="1" customWidth="1"/>
    <col min="6" max="6" width="12.125" style="33" customWidth="1"/>
    <col min="7" max="7" width="8.625" style="33" customWidth="1"/>
    <col min="8" max="8" width="13.5" style="1" customWidth="1"/>
    <col min="9" max="16384" width="9" style="1"/>
  </cols>
  <sheetData>
    <row r="1" spans="1:8" ht="34.35" customHeight="1">
      <c r="A1"/>
      <c r="H1" s="41"/>
    </row>
    <row r="2" spans="1:8" ht="21" customHeight="1">
      <c r="A2" s="784" t="s">
        <v>444</v>
      </c>
      <c r="B2" s="786" t="s">
        <v>32</v>
      </c>
      <c r="C2" s="765" t="s">
        <v>262</v>
      </c>
      <c r="D2" s="788" t="s">
        <v>36</v>
      </c>
      <c r="E2" s="789"/>
      <c r="F2" s="790"/>
      <c r="G2" s="765" t="s">
        <v>265</v>
      </c>
      <c r="H2" s="11" t="s">
        <v>40</v>
      </c>
    </row>
    <row r="3" spans="1:8" ht="21" customHeight="1">
      <c r="A3" s="785"/>
      <c r="B3" s="787"/>
      <c r="C3" s="766"/>
      <c r="D3" s="791" t="s">
        <v>37</v>
      </c>
      <c r="E3" s="792"/>
      <c r="F3" s="793"/>
      <c r="G3" s="766"/>
      <c r="H3" s="10" t="s">
        <v>41</v>
      </c>
    </row>
    <row r="4" spans="1:8" ht="21" customHeight="1">
      <c r="A4" s="785"/>
      <c r="B4" s="787"/>
      <c r="C4" s="766"/>
      <c r="D4" s="796" t="s">
        <v>263</v>
      </c>
      <c r="E4" s="765" t="s">
        <v>24</v>
      </c>
      <c r="F4" s="765" t="s">
        <v>264</v>
      </c>
      <c r="G4" s="766"/>
      <c r="H4" s="9">
        <v>5</v>
      </c>
    </row>
    <row r="5" spans="1:8" ht="21" customHeight="1">
      <c r="A5" s="785"/>
      <c r="B5" s="794" t="s">
        <v>33</v>
      </c>
      <c r="C5" s="766"/>
      <c r="D5" s="797"/>
      <c r="E5" s="766"/>
      <c r="F5" s="766"/>
      <c r="G5" s="766"/>
      <c r="H5" s="12"/>
    </row>
    <row r="6" spans="1:8" ht="21" customHeight="1">
      <c r="A6" s="785"/>
      <c r="B6" s="794"/>
      <c r="C6" s="766"/>
      <c r="D6" s="797"/>
      <c r="E6" s="766"/>
      <c r="F6" s="766"/>
      <c r="G6" s="766"/>
      <c r="H6" s="12"/>
    </row>
    <row r="7" spans="1:8" ht="21" customHeight="1">
      <c r="A7" s="785"/>
      <c r="B7" s="795"/>
      <c r="C7" s="767"/>
      <c r="D7" s="798"/>
      <c r="E7" s="8" t="s">
        <v>39</v>
      </c>
      <c r="F7" s="8" t="s">
        <v>39</v>
      </c>
      <c r="G7" s="766"/>
      <c r="H7" s="12"/>
    </row>
    <row r="8" spans="1:8" ht="21" customHeight="1">
      <c r="A8" s="13" t="s">
        <v>9</v>
      </c>
      <c r="B8" s="7" t="s">
        <v>8</v>
      </c>
      <c r="C8" s="7" t="s">
        <v>35</v>
      </c>
      <c r="D8" s="93" t="s">
        <v>38</v>
      </c>
      <c r="E8" s="7" t="s">
        <v>20</v>
      </c>
      <c r="F8" s="13" t="s">
        <v>23</v>
      </c>
      <c r="G8" s="7" t="s">
        <v>26</v>
      </c>
      <c r="H8" s="49"/>
    </row>
    <row r="9" spans="1:8" ht="21" customHeight="1">
      <c r="A9" s="2" t="s">
        <v>102</v>
      </c>
      <c r="B9" s="2"/>
      <c r="C9" s="153" t="s">
        <v>339</v>
      </c>
      <c r="D9" s="154"/>
      <c r="E9" s="155"/>
      <c r="F9" s="153" t="s">
        <v>338</v>
      </c>
      <c r="G9" s="153" t="s">
        <v>339</v>
      </c>
      <c r="H9" s="3"/>
    </row>
    <row r="10" spans="1:8" ht="21" customHeight="1">
      <c r="A10" s="3" t="s">
        <v>42</v>
      </c>
      <c r="B10" s="2">
        <v>6</v>
      </c>
      <c r="C10" s="2">
        <v>2</v>
      </c>
      <c r="D10" s="150" t="s">
        <v>50</v>
      </c>
      <c r="E10" s="2">
        <v>2</v>
      </c>
      <c r="F10" s="151">
        <f>'p4'!F10</f>
        <v>0</v>
      </c>
      <c r="G10" s="151">
        <f>IF(F10=0,0,IF(F10=1,4,IF(F10=2,5,IF(F10=3,5,IF(F10=4,5,IF(F10=5,5))))))</f>
        <v>0</v>
      </c>
      <c r="H10" s="151">
        <f>B10*G10/5</f>
        <v>0</v>
      </c>
    </row>
    <row r="11" spans="1:8" ht="21" customHeight="1">
      <c r="A11" s="3" t="s">
        <v>43</v>
      </c>
      <c r="B11" s="2">
        <v>6</v>
      </c>
      <c r="C11" s="2">
        <v>2</v>
      </c>
      <c r="D11" s="150" t="s">
        <v>51</v>
      </c>
      <c r="E11" s="2">
        <v>2</v>
      </c>
      <c r="F11" s="151">
        <f>'p4'!F11</f>
        <v>0</v>
      </c>
      <c r="G11" s="151">
        <f t="shared" ref="G11:G14" si="0">IF(F11=0,0,IF(F11=1,4,IF(F11=2,5,IF(F11=3,5,IF(F11=4,5,IF(F11=5,5))))))</f>
        <v>0</v>
      </c>
      <c r="H11" s="151">
        <f t="shared" ref="H11:H14" si="1">B11*G11/5</f>
        <v>0</v>
      </c>
    </row>
    <row r="12" spans="1:8" ht="21" customHeight="1">
      <c r="A12" s="3" t="s">
        <v>44</v>
      </c>
      <c r="B12" s="2">
        <v>6</v>
      </c>
      <c r="C12" s="2">
        <v>2</v>
      </c>
      <c r="D12" s="150" t="s">
        <v>52</v>
      </c>
      <c r="E12" s="2">
        <v>2</v>
      </c>
      <c r="F12" s="151">
        <f>'p4'!F12</f>
        <v>0</v>
      </c>
      <c r="G12" s="151">
        <f t="shared" si="0"/>
        <v>0</v>
      </c>
      <c r="H12" s="151">
        <f t="shared" si="1"/>
        <v>0</v>
      </c>
    </row>
    <row r="13" spans="1:8" ht="21" customHeight="1">
      <c r="A13" s="3" t="s">
        <v>45</v>
      </c>
      <c r="B13" s="2">
        <v>6</v>
      </c>
      <c r="C13" s="2">
        <v>2</v>
      </c>
      <c r="D13" s="150" t="s">
        <v>337</v>
      </c>
      <c r="E13" s="2">
        <v>2</v>
      </c>
      <c r="F13" s="151">
        <f>'p4'!F13</f>
        <v>0</v>
      </c>
      <c r="G13" s="151">
        <f t="shared" si="0"/>
        <v>0</v>
      </c>
      <c r="H13" s="151">
        <f t="shared" si="1"/>
        <v>0</v>
      </c>
    </row>
    <row r="14" spans="1:8" ht="21" customHeight="1">
      <c r="A14" s="3" t="s">
        <v>46</v>
      </c>
      <c r="B14" s="2">
        <v>6</v>
      </c>
      <c r="C14" s="2">
        <v>2</v>
      </c>
      <c r="D14" s="150" t="s">
        <v>53</v>
      </c>
      <c r="E14" s="2">
        <v>2</v>
      </c>
      <c r="F14" s="151">
        <f>'p4'!F14</f>
        <v>0</v>
      </c>
      <c r="G14" s="151">
        <f t="shared" si="0"/>
        <v>0</v>
      </c>
      <c r="H14" s="151">
        <f t="shared" si="1"/>
        <v>0</v>
      </c>
    </row>
    <row r="15" spans="1:8" ht="21" customHeight="1">
      <c r="A15" s="2"/>
      <c r="B15" s="2"/>
      <c r="C15" s="2"/>
      <c r="D15" s="150"/>
      <c r="E15" s="3"/>
      <c r="F15" s="156"/>
      <c r="G15" s="156"/>
      <c r="H15" s="156"/>
    </row>
    <row r="16" spans="1:8" ht="21" customHeight="1">
      <c r="A16" s="3"/>
      <c r="B16" s="2"/>
      <c r="C16" s="2"/>
      <c r="D16" s="150"/>
      <c r="E16" s="2"/>
      <c r="F16" s="2"/>
      <c r="G16" s="2"/>
      <c r="H16" s="2"/>
    </row>
    <row r="17" spans="1:8" ht="21" customHeight="1">
      <c r="A17" s="3"/>
      <c r="B17" s="2"/>
      <c r="C17" s="2"/>
      <c r="D17" s="150"/>
      <c r="E17" s="2"/>
      <c r="F17" s="2"/>
      <c r="G17" s="2"/>
      <c r="H17" s="2"/>
    </row>
    <row r="18" spans="1:8" ht="21" customHeight="1">
      <c r="A18" s="3"/>
      <c r="B18" s="2"/>
      <c r="C18" s="2"/>
      <c r="D18" s="150"/>
      <c r="E18" s="2"/>
      <c r="F18" s="2"/>
      <c r="G18" s="2"/>
      <c r="H18" s="2"/>
    </row>
    <row r="19" spans="1:8" ht="21" customHeight="1">
      <c r="A19" s="3"/>
      <c r="B19" s="2"/>
      <c r="C19" s="2"/>
      <c r="D19" s="150"/>
      <c r="E19" s="2"/>
      <c r="F19" s="2"/>
      <c r="G19" s="2"/>
      <c r="H19" s="2"/>
    </row>
    <row r="20" spans="1:8" ht="21" customHeight="1">
      <c r="A20" s="3"/>
      <c r="B20" s="2"/>
      <c r="C20" s="2"/>
      <c r="D20" s="150"/>
      <c r="E20" s="2"/>
      <c r="F20" s="2"/>
      <c r="G20" s="2"/>
      <c r="H20" s="2"/>
    </row>
    <row r="21" spans="1:8" ht="21" customHeight="1">
      <c r="A21" s="2" t="s">
        <v>11</v>
      </c>
      <c r="B21" s="2">
        <f>SUM(B10:B20)</f>
        <v>30</v>
      </c>
      <c r="C21" s="2"/>
      <c r="D21" s="2"/>
      <c r="E21" s="2"/>
      <c r="F21" s="2"/>
      <c r="G21" s="2"/>
      <c r="H21" s="151">
        <f>SUM(H10:H20)</f>
        <v>0</v>
      </c>
    </row>
    <row r="22" spans="1:8" ht="22.5" customHeight="1"/>
  </sheetData>
  <protectedRanges>
    <protectedRange sqref="F10:F14 F16:F20" name="Range1_2"/>
  </protectedRanges>
  <mergeCells count="10">
    <mergeCell ref="A2:A7"/>
    <mergeCell ref="B2:B4"/>
    <mergeCell ref="C2:C7"/>
    <mergeCell ref="D2:F2"/>
    <mergeCell ref="G2:G7"/>
    <mergeCell ref="D3:F3"/>
    <mergeCell ref="D4:D7"/>
    <mergeCell ref="E4:E6"/>
    <mergeCell ref="F4:F6"/>
    <mergeCell ref="B5:B7"/>
  </mergeCells>
  <printOptions horizontalCentered="1"/>
  <pageMargins left="0.78740157480314965" right="0.31496062992125984" top="0.74803149606299213" bottom="0.35433070866141736" header="0.31496062992125984" footer="0.31496062992125984"/>
  <pageSetup paperSize="9" orientation="landscape" horizontalDpi="4294967293" r:id="rId1"/>
  <headerFooter>
    <oddHeader>&amp;C&amp;"TH SarabunIT๙,Regular"&amp;16 4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4D662-DC7B-4B14-976A-BB37C63C3F81}">
  <dimension ref="A1:H22"/>
  <sheetViews>
    <sheetView zoomScaleNormal="100" workbookViewId="0">
      <selection activeCell="C13" sqref="C13"/>
    </sheetView>
  </sheetViews>
  <sheetFormatPr defaultColWidth="9" defaultRowHeight="20.25"/>
  <cols>
    <col min="1" max="1" width="41.5" style="1" customWidth="1"/>
    <col min="2" max="2" width="7.875" style="1" customWidth="1"/>
    <col min="3" max="3" width="8.5" style="1" customWidth="1"/>
    <col min="4" max="4" width="34.375" style="30" customWidth="1"/>
    <col min="5" max="5" width="8.375" style="1" customWidth="1"/>
    <col min="6" max="6" width="12.125" style="33" customWidth="1"/>
    <col min="7" max="7" width="8.625" style="33" customWidth="1"/>
    <col min="8" max="8" width="13.5" style="1" customWidth="1"/>
    <col min="9" max="16384" width="9" style="1"/>
  </cols>
  <sheetData>
    <row r="1" spans="1:8" ht="34.35" customHeight="1">
      <c r="A1"/>
      <c r="H1" s="41"/>
    </row>
    <row r="2" spans="1:8" ht="21" customHeight="1">
      <c r="A2" s="784" t="s">
        <v>443</v>
      </c>
      <c r="B2" s="786" t="s">
        <v>32</v>
      </c>
      <c r="C2" s="765" t="s">
        <v>262</v>
      </c>
      <c r="D2" s="788" t="s">
        <v>36</v>
      </c>
      <c r="E2" s="789"/>
      <c r="F2" s="790"/>
      <c r="G2" s="765" t="s">
        <v>265</v>
      </c>
      <c r="H2" s="11" t="s">
        <v>40</v>
      </c>
    </row>
    <row r="3" spans="1:8" ht="21" customHeight="1">
      <c r="A3" s="785"/>
      <c r="B3" s="787"/>
      <c r="C3" s="766"/>
      <c r="D3" s="791" t="s">
        <v>37</v>
      </c>
      <c r="E3" s="792"/>
      <c r="F3" s="793"/>
      <c r="G3" s="766"/>
      <c r="H3" s="10" t="s">
        <v>41</v>
      </c>
    </row>
    <row r="4" spans="1:8" ht="21" customHeight="1">
      <c r="A4" s="785"/>
      <c r="B4" s="787"/>
      <c r="C4" s="766"/>
      <c r="D4" s="796" t="s">
        <v>263</v>
      </c>
      <c r="E4" s="765" t="s">
        <v>24</v>
      </c>
      <c r="F4" s="765" t="s">
        <v>264</v>
      </c>
      <c r="G4" s="766"/>
      <c r="H4" s="9">
        <v>5</v>
      </c>
    </row>
    <row r="5" spans="1:8" ht="21" customHeight="1">
      <c r="A5" s="785"/>
      <c r="B5" s="794" t="s">
        <v>33</v>
      </c>
      <c r="C5" s="766"/>
      <c r="D5" s="797"/>
      <c r="E5" s="766"/>
      <c r="F5" s="766"/>
      <c r="G5" s="766"/>
      <c r="H5" s="12"/>
    </row>
    <row r="6" spans="1:8" ht="21" customHeight="1">
      <c r="A6" s="785"/>
      <c r="B6" s="794"/>
      <c r="C6" s="766"/>
      <c r="D6" s="797"/>
      <c r="E6" s="766"/>
      <c r="F6" s="766"/>
      <c r="G6" s="766"/>
      <c r="H6" s="12"/>
    </row>
    <row r="7" spans="1:8" ht="21" customHeight="1">
      <c r="A7" s="785"/>
      <c r="B7" s="795"/>
      <c r="C7" s="767"/>
      <c r="D7" s="798"/>
      <c r="E7" s="8" t="s">
        <v>39</v>
      </c>
      <c r="F7" s="8" t="s">
        <v>39</v>
      </c>
      <c r="G7" s="766"/>
      <c r="H7" s="12"/>
    </row>
    <row r="8" spans="1:8" ht="21" customHeight="1">
      <c r="A8" s="13" t="s">
        <v>9</v>
      </c>
      <c r="B8" s="7" t="s">
        <v>8</v>
      </c>
      <c r="C8" s="7" t="s">
        <v>35</v>
      </c>
      <c r="D8" s="93" t="s">
        <v>38</v>
      </c>
      <c r="E8" s="7" t="s">
        <v>20</v>
      </c>
      <c r="F8" s="13" t="s">
        <v>23</v>
      </c>
      <c r="G8" s="7" t="s">
        <v>26</v>
      </c>
      <c r="H8" s="49"/>
    </row>
    <row r="9" spans="1:8" ht="21" customHeight="1">
      <c r="A9" s="2" t="s">
        <v>102</v>
      </c>
      <c r="B9" s="2"/>
      <c r="C9" s="153" t="s">
        <v>339</v>
      </c>
      <c r="D9" s="154"/>
      <c r="E9" s="155"/>
      <c r="F9" s="153" t="s">
        <v>338</v>
      </c>
      <c r="G9" s="153" t="s">
        <v>339</v>
      </c>
      <c r="H9" s="3"/>
    </row>
    <row r="10" spans="1:8" ht="21" customHeight="1">
      <c r="A10" s="3" t="s">
        <v>42</v>
      </c>
      <c r="B10" s="2">
        <v>4</v>
      </c>
      <c r="C10" s="2">
        <v>3</v>
      </c>
      <c r="D10" s="150" t="s">
        <v>50</v>
      </c>
      <c r="E10" s="2"/>
      <c r="F10" s="151">
        <f>'p4'!F10</f>
        <v>0</v>
      </c>
      <c r="G10" s="151">
        <f>IF(F10=0,0,IF(F10=1,4,IF(F10=2,5,IF(F10=3,5,IF(F10=4,5,IF(F10=5,5))))))</f>
        <v>0</v>
      </c>
      <c r="H10" s="151">
        <f>B10*G10/5</f>
        <v>0</v>
      </c>
    </row>
    <row r="11" spans="1:8" ht="21" customHeight="1">
      <c r="A11" s="3" t="s">
        <v>43</v>
      </c>
      <c r="B11" s="2">
        <v>4</v>
      </c>
      <c r="C11" s="2">
        <v>3</v>
      </c>
      <c r="D11" s="150" t="s">
        <v>51</v>
      </c>
      <c r="E11" s="2"/>
      <c r="F11" s="151">
        <f>'p4'!F11</f>
        <v>0</v>
      </c>
      <c r="G11" s="151">
        <f t="shared" ref="G11:G18" si="0">IF(F11=0,0,IF(F11=1,4,IF(F11=2,5,IF(F11=3,5,IF(F11=4,5,IF(F11=5,5))))))</f>
        <v>0</v>
      </c>
      <c r="H11" s="151">
        <f t="shared" ref="H11:H18" si="1">B11*G11/5</f>
        <v>0</v>
      </c>
    </row>
    <row r="12" spans="1:8" ht="21" customHeight="1">
      <c r="A12" s="3" t="s">
        <v>44</v>
      </c>
      <c r="B12" s="2">
        <v>4</v>
      </c>
      <c r="C12" s="2">
        <v>3</v>
      </c>
      <c r="D12" s="150" t="s">
        <v>52</v>
      </c>
      <c r="E12" s="2"/>
      <c r="F12" s="151">
        <f>'p4'!F12</f>
        <v>0</v>
      </c>
      <c r="G12" s="151">
        <f t="shared" si="0"/>
        <v>0</v>
      </c>
      <c r="H12" s="151">
        <f t="shared" si="1"/>
        <v>0</v>
      </c>
    </row>
    <row r="13" spans="1:8" ht="21" customHeight="1">
      <c r="A13" s="3" t="s">
        <v>45</v>
      </c>
      <c r="B13" s="2">
        <v>4</v>
      </c>
      <c r="C13" s="2">
        <v>2</v>
      </c>
      <c r="D13" s="150" t="s">
        <v>337</v>
      </c>
      <c r="E13" s="2"/>
      <c r="F13" s="151">
        <f>'p4'!F13</f>
        <v>0</v>
      </c>
      <c r="G13" s="151">
        <f t="shared" si="0"/>
        <v>0</v>
      </c>
      <c r="H13" s="151">
        <f t="shared" si="1"/>
        <v>0</v>
      </c>
    </row>
    <row r="14" spans="1:8" ht="21" customHeight="1">
      <c r="A14" s="3" t="s">
        <v>46</v>
      </c>
      <c r="B14" s="2">
        <v>4</v>
      </c>
      <c r="C14" s="2">
        <v>2</v>
      </c>
      <c r="D14" s="150" t="s">
        <v>53</v>
      </c>
      <c r="E14" s="2"/>
      <c r="F14" s="151">
        <f>'p4'!F14</f>
        <v>0</v>
      </c>
      <c r="G14" s="151">
        <f t="shared" si="0"/>
        <v>0</v>
      </c>
      <c r="H14" s="151">
        <f t="shared" si="1"/>
        <v>0</v>
      </c>
    </row>
    <row r="15" spans="1:8" ht="21" customHeight="1">
      <c r="A15" s="2" t="s">
        <v>47</v>
      </c>
      <c r="B15" s="2"/>
      <c r="C15" s="2"/>
      <c r="D15" s="150"/>
      <c r="E15" s="3"/>
      <c r="F15" s="156"/>
      <c r="G15" s="156"/>
      <c r="H15" s="156"/>
    </row>
    <row r="16" spans="1:8" ht="21" customHeight="1">
      <c r="A16" s="3" t="s">
        <v>442</v>
      </c>
      <c r="B16" s="2">
        <v>4</v>
      </c>
      <c r="C16" s="2">
        <v>2</v>
      </c>
      <c r="D16" s="150" t="s">
        <v>54</v>
      </c>
      <c r="E16" s="2"/>
      <c r="F16" s="151">
        <f>'p4'!F16</f>
        <v>0</v>
      </c>
      <c r="G16" s="151">
        <f t="shared" si="0"/>
        <v>0</v>
      </c>
      <c r="H16" s="151">
        <f t="shared" si="1"/>
        <v>0</v>
      </c>
    </row>
    <row r="17" spans="1:8" ht="21" customHeight="1">
      <c r="A17" s="3" t="s">
        <v>48</v>
      </c>
      <c r="B17" s="2">
        <v>3</v>
      </c>
      <c r="C17" s="2">
        <v>2</v>
      </c>
      <c r="D17" s="150" t="s">
        <v>55</v>
      </c>
      <c r="E17" s="2"/>
      <c r="F17" s="151">
        <f>'p4'!F17</f>
        <v>0</v>
      </c>
      <c r="G17" s="151">
        <f t="shared" si="0"/>
        <v>0</v>
      </c>
      <c r="H17" s="151">
        <f t="shared" si="1"/>
        <v>0</v>
      </c>
    </row>
    <row r="18" spans="1:8" ht="21" customHeight="1">
      <c r="A18" s="3" t="s">
        <v>49</v>
      </c>
      <c r="B18" s="2">
        <v>3</v>
      </c>
      <c r="C18" s="2">
        <v>2</v>
      </c>
      <c r="D18" s="150" t="s">
        <v>56</v>
      </c>
      <c r="E18" s="2"/>
      <c r="F18" s="151">
        <f>'p4'!F18</f>
        <v>0</v>
      </c>
      <c r="G18" s="151">
        <f t="shared" si="0"/>
        <v>0</v>
      </c>
      <c r="H18" s="151">
        <f t="shared" si="1"/>
        <v>0</v>
      </c>
    </row>
    <row r="19" spans="1:8" ht="21" customHeight="1">
      <c r="A19" s="3"/>
      <c r="B19" s="2"/>
      <c r="C19" s="188"/>
      <c r="D19" s="150"/>
      <c r="E19" s="2"/>
      <c r="F19" s="2"/>
      <c r="G19" s="2"/>
      <c r="H19" s="2"/>
    </row>
    <row r="20" spans="1:8" ht="21" customHeight="1">
      <c r="A20" s="3"/>
      <c r="B20" s="2"/>
      <c r="C20" s="188"/>
      <c r="D20" s="150"/>
      <c r="E20" s="2"/>
      <c r="F20" s="2"/>
      <c r="G20" s="2"/>
      <c r="H20" s="2"/>
    </row>
    <row r="21" spans="1:8" ht="21" customHeight="1">
      <c r="A21" s="2" t="s">
        <v>11</v>
      </c>
      <c r="B21" s="2">
        <f>SUM(B10:B20)</f>
        <v>30</v>
      </c>
      <c r="C21" s="2"/>
      <c r="D21" s="2"/>
      <c r="E21" s="2"/>
      <c r="F21" s="2"/>
      <c r="G21" s="2"/>
      <c r="H21" s="151">
        <f t="shared" ref="H21" si="2">SUM(H10:H20)</f>
        <v>0</v>
      </c>
    </row>
    <row r="22" spans="1:8" ht="22.5" customHeight="1"/>
  </sheetData>
  <protectedRanges>
    <protectedRange sqref="F10:F14 F16:F20" name="Range1_2"/>
  </protectedRanges>
  <mergeCells count="10">
    <mergeCell ref="A2:A7"/>
    <mergeCell ref="B2:B4"/>
    <mergeCell ref="C2:C7"/>
    <mergeCell ref="D2:F2"/>
    <mergeCell ref="G2:G7"/>
    <mergeCell ref="D3:F3"/>
    <mergeCell ref="D4:D7"/>
    <mergeCell ref="E4:E6"/>
    <mergeCell ref="F4:F6"/>
    <mergeCell ref="B5:B7"/>
  </mergeCells>
  <printOptions horizontalCentered="1"/>
  <pageMargins left="0.78740157480314965" right="0.31496062992125984" top="0.74803149606299213" bottom="0.35433070866141736" header="0.31496062992125984" footer="0.31496062992125984"/>
  <pageSetup paperSize="9" orientation="landscape" horizontalDpi="4294967293" r:id="rId1"/>
  <headerFooter>
    <oddHeader>&amp;C&amp;"TH SarabunIT๙,Regular"&amp;16 4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4"/>
  <sheetViews>
    <sheetView zoomScale="70" zoomScaleNormal="70" workbookViewId="0">
      <selection activeCell="P19" sqref="P19"/>
    </sheetView>
  </sheetViews>
  <sheetFormatPr defaultColWidth="9" defaultRowHeight="20.25"/>
  <cols>
    <col min="1" max="1" width="9" style="1"/>
    <col min="2" max="2" width="29.125" style="1" customWidth="1"/>
    <col min="3" max="3" width="14.75" style="1" customWidth="1"/>
    <col min="4" max="4" width="28.625" style="1" customWidth="1"/>
    <col min="5" max="5" width="11.875" style="1" customWidth="1"/>
    <col min="6" max="8" width="9" style="1"/>
    <col min="9" max="9" width="5.75" style="1" customWidth="1"/>
    <col min="10" max="13" width="9" style="1"/>
    <col min="14" max="14" width="12.125" style="1" customWidth="1"/>
    <col min="15" max="16384" width="9" style="1"/>
  </cols>
  <sheetData>
    <row r="1" spans="1:10">
      <c r="B1" s="14"/>
      <c r="I1" s="42"/>
    </row>
    <row r="3" spans="1:10">
      <c r="A3" s="802" t="str">
        <f>"ข้อตกลงการประเมินผลการปฏิบัติงานฉบับนี้จัดทำขึ้นระหว่าง"&amp;" "&amp;"ชื่อ-นามสกุล "&amp;'p1'!C7&amp;" ตำแหน่ง"&amp;" "&amp;'p1'!E7&amp;" "&amp;'p1'!B9&amp;" "&amp;'p1'!C9</f>
        <v>ข้อตกลงการประเมินผลการปฏิบัติงานฉบับนี้จัดทำขึ้นระหว่าง ชื่อ-นามสกุล นางสาววปรียาภรณ์  มุลตีกะ ตำแหน่ง แพทย์แผนไทย ระดับ วิชาชีพ(ใช้วุฒิการศึกษา)</v>
      </c>
      <c r="B3" s="802"/>
      <c r="C3" s="802"/>
      <c r="D3" s="802"/>
      <c r="E3" s="802"/>
      <c r="F3" s="802"/>
      <c r="G3" s="802"/>
      <c r="H3" s="802"/>
      <c r="I3" s="802"/>
      <c r="J3" s="802"/>
    </row>
    <row r="4" spans="1:10">
      <c r="A4" s="803" t="str">
        <f>"ซึ่งต่อไปนี้จะเรียกว่า ผู้รับการประเมิน กับ "&amp;'p1'!C13&amp;" "&amp;'p1'!D13&amp;" "&amp;'p1'!E13&amp;" "&amp;'p1'!E14</f>
        <v>ซึ่งต่อไปนี้จะเรียกว่า ผู้รับการประเมิน กับ นายอัฏฐสิทธิ์ อสิพงษ์ ตำแหน่ง  ผู้อำนวยการโรงพยาบาลส่งเสริมสุขภาพตำบลบ้านผักไหม ตำบลผักไหม อำเภอห้วยทับทัน</v>
      </c>
      <c r="B4" s="803"/>
      <c r="C4" s="803"/>
      <c r="D4" s="803"/>
      <c r="E4" s="803"/>
      <c r="F4" s="803"/>
      <c r="G4" s="803"/>
      <c r="H4" s="803"/>
      <c r="I4" s="803"/>
      <c r="J4" s="803"/>
    </row>
    <row r="5" spans="1:10">
      <c r="A5" s="799" t="s">
        <v>267</v>
      </c>
      <c r="B5" s="799"/>
      <c r="C5" s="799"/>
      <c r="D5" s="799"/>
      <c r="E5" s="799"/>
      <c r="F5" s="799"/>
      <c r="G5" s="799"/>
      <c r="H5" s="799"/>
      <c r="I5" s="799"/>
      <c r="J5" s="799"/>
    </row>
    <row r="6" spans="1:10">
      <c r="A6" s="804" t="str">
        <f>"และส่วนที่ 2 การประเมินสมรรถนะเพื่อใช้สำหรับประเมินผลการปฏิบัติงานในรอบการประเมิน" &amp;สรุป!A3&amp;"   โดยผู้รับการประเมินขอให้ข้อตกลงว่า"</f>
        <v>และส่วนที่ 2 การประเมินสมรรถนะเพื่อใช้สำหรับประเมินผลการปฏิบัติงานในรอบการประเมิน /   ครั้งที่ 1 วันที่ 1 ตุลาคม 2568 ถึง 31 มีนาคม 2569   โดยผู้รับการประเมินขอให้ข้อตกลงว่า</v>
      </c>
      <c r="B6" s="804"/>
      <c r="C6" s="804"/>
      <c r="D6" s="804"/>
      <c r="E6" s="804"/>
      <c r="F6" s="804"/>
      <c r="G6" s="804"/>
      <c r="H6" s="804"/>
      <c r="I6" s="804"/>
      <c r="J6" s="804"/>
    </row>
    <row r="7" spans="1:10">
      <c r="A7" s="799" t="s">
        <v>58</v>
      </c>
      <c r="B7" s="799"/>
      <c r="C7" s="799"/>
      <c r="D7" s="799"/>
      <c r="E7" s="799"/>
      <c r="F7" s="799"/>
      <c r="G7" s="799"/>
      <c r="H7" s="799"/>
      <c r="I7" s="799"/>
      <c r="J7" s="799"/>
    </row>
    <row r="8" spans="1:10">
      <c r="A8" s="799" t="s">
        <v>266</v>
      </c>
      <c r="B8" s="799"/>
      <c r="C8" s="799"/>
      <c r="D8" s="799"/>
      <c r="E8" s="799"/>
      <c r="F8" s="799"/>
      <c r="G8" s="799"/>
      <c r="H8" s="799"/>
      <c r="I8" s="799"/>
      <c r="J8" s="799"/>
    </row>
    <row r="9" spans="1:10">
      <c r="A9" s="1" t="s">
        <v>59</v>
      </c>
    </row>
    <row r="11" spans="1:10">
      <c r="A11" s="1" t="s">
        <v>60</v>
      </c>
      <c r="C11" s="43" t="s">
        <v>61</v>
      </c>
      <c r="D11" s="33" t="s">
        <v>60</v>
      </c>
      <c r="G11" s="738" t="s">
        <v>62</v>
      </c>
      <c r="H11" s="738"/>
    </row>
    <row r="12" spans="1:10">
      <c r="A12" s="800" t="str">
        <f>"("&amp;'p1'!C7&amp;")"</f>
        <v>(นางสาววปรียาภรณ์  มุลตีกะ)</v>
      </c>
      <c r="B12" s="800"/>
      <c r="C12" s="800"/>
      <c r="D12" s="800" t="str">
        <f>"("&amp;'p1'!C13&amp;")"</f>
        <v>(นายอัฏฐสิทธิ์ อสิพงษ์)</v>
      </c>
      <c r="E12" s="800"/>
      <c r="F12" s="800"/>
      <c r="G12" s="800"/>
      <c r="H12" s="116"/>
      <c r="I12" s="116"/>
      <c r="J12" s="116"/>
    </row>
    <row r="13" spans="1:10" ht="20.25" customHeight="1">
      <c r="A13" s="801" t="str">
        <f>"ตำแหน่ง "&amp;'p1'!E7</f>
        <v>ตำแหน่ง แพทย์แผนไทย</v>
      </c>
      <c r="B13" s="801"/>
      <c r="C13" s="801"/>
      <c r="D13" s="800" t="str">
        <f>'p1'!E13</f>
        <v>ผู้อำนวยการโรงพยาบาลส่งเสริมสุขภาพตำบลบ้านผักไหม</v>
      </c>
      <c r="E13" s="800"/>
      <c r="F13" s="800"/>
      <c r="G13" s="800"/>
      <c r="H13" s="116"/>
      <c r="I13" s="116"/>
      <c r="J13" s="116"/>
    </row>
    <row r="14" spans="1:10">
      <c r="A14" s="801"/>
      <c r="B14" s="801"/>
      <c r="C14" s="801"/>
      <c r="D14" s="800" t="str">
        <f>'p1'!E14</f>
        <v>ตำบลผักไหม อำเภอห้วยทับทัน</v>
      </c>
      <c r="E14" s="800"/>
      <c r="F14" s="800"/>
      <c r="G14" s="800"/>
      <c r="H14" s="116"/>
      <c r="I14" s="116"/>
      <c r="J14" s="116"/>
    </row>
    <row r="15" spans="1:10">
      <c r="A15" s="800" t="s">
        <v>63</v>
      </c>
      <c r="B15" s="800"/>
      <c r="C15" s="800"/>
      <c r="D15" s="800" t="s">
        <v>268</v>
      </c>
      <c r="E15" s="800"/>
      <c r="F15" s="800"/>
      <c r="G15" s="800"/>
      <c r="H15" s="116"/>
      <c r="I15" s="116"/>
      <c r="J15" s="116"/>
    </row>
    <row r="18" spans="1:10">
      <c r="A18" s="1" t="s">
        <v>64</v>
      </c>
    </row>
    <row r="19" spans="1:10">
      <c r="A19" s="1" t="s">
        <v>65</v>
      </c>
    </row>
    <row r="20" spans="1:10">
      <c r="A20" s="116"/>
      <c r="B20" s="116"/>
      <c r="C20" s="116"/>
      <c r="D20" s="116"/>
      <c r="E20" s="116"/>
      <c r="F20" s="116"/>
      <c r="G20" s="116"/>
      <c r="H20" s="116"/>
      <c r="I20" s="116"/>
      <c r="J20" s="116"/>
    </row>
    <row r="21" spans="1:10">
      <c r="A21" s="800" t="s">
        <v>103</v>
      </c>
      <c r="B21" s="800"/>
      <c r="C21" s="800"/>
      <c r="D21" s="800"/>
      <c r="E21" s="800"/>
      <c r="F21" s="800"/>
      <c r="G21" s="800"/>
      <c r="H21" s="800"/>
      <c r="I21" s="116"/>
      <c r="J21" s="116"/>
    </row>
    <row r="22" spans="1:10">
      <c r="A22" s="800" t="str">
        <f>A12</f>
        <v>(นางสาววปรียาภรณ์  มุลตีกะ)</v>
      </c>
      <c r="B22" s="800"/>
      <c r="C22" s="800"/>
      <c r="D22" s="800"/>
      <c r="E22" s="800"/>
      <c r="F22" s="800"/>
      <c r="G22" s="800"/>
      <c r="H22" s="800"/>
      <c r="I22" s="116"/>
      <c r="J22" s="116"/>
    </row>
    <row r="23" spans="1:10">
      <c r="A23" s="800" t="str">
        <f>A13</f>
        <v>ตำแหน่ง แพทย์แผนไทย</v>
      </c>
      <c r="B23" s="800"/>
      <c r="C23" s="800"/>
      <c r="D23" s="800"/>
      <c r="E23" s="800"/>
      <c r="F23" s="800"/>
      <c r="G23" s="800"/>
      <c r="H23" s="800"/>
      <c r="I23" s="116"/>
      <c r="J23" s="116"/>
    </row>
    <row r="24" spans="1:10">
      <c r="A24" s="800" t="s">
        <v>66</v>
      </c>
      <c r="B24" s="800"/>
      <c r="C24" s="800"/>
      <c r="D24" s="800"/>
      <c r="E24" s="800"/>
      <c r="F24" s="800"/>
      <c r="G24" s="800"/>
      <c r="H24" s="800"/>
      <c r="I24" s="116"/>
      <c r="J24" s="116"/>
    </row>
  </sheetData>
  <sheetProtection algorithmName="SHA-512" hashValue="E/d8O4Sw86PrNHk5eVO5zm6MB5Z1dgWZaRQao66wRjYc/lMtzsHjsgkqo2UIJ7DMkvBFzSmmt/RANQEYBQdWtQ==" saltValue="Z1Az3x/Nl9M5MyyIOTvwFg==" spinCount="100000" sheet="1" objects="1" scenarios="1"/>
  <mergeCells count="18">
    <mergeCell ref="A15:C15"/>
    <mergeCell ref="A22:H22"/>
    <mergeCell ref="A23:H23"/>
    <mergeCell ref="A24:H24"/>
    <mergeCell ref="A21:H21"/>
    <mergeCell ref="D15:G15"/>
    <mergeCell ref="A3:J3"/>
    <mergeCell ref="A4:J4"/>
    <mergeCell ref="A5:J5"/>
    <mergeCell ref="A6:J6"/>
    <mergeCell ref="A7:J7"/>
    <mergeCell ref="A8:J8"/>
    <mergeCell ref="G11:H11"/>
    <mergeCell ref="D12:G12"/>
    <mergeCell ref="D13:G13"/>
    <mergeCell ref="D14:G14"/>
    <mergeCell ref="A12:C12"/>
    <mergeCell ref="A13:C14"/>
  </mergeCells>
  <printOptions horizontalCentered="1"/>
  <pageMargins left="0.51181102362204722" right="0.19685039370078741" top="0.74803149606299213" bottom="0.35433070866141736" header="0.31496062992125984" footer="0.31496062992125984"/>
  <pageSetup paperSize="9" fitToHeight="0" orientation="landscape" horizontalDpi="4294967293" r:id="rId1"/>
  <headerFooter scaleWithDoc="0" alignWithMargins="0">
    <oddHeader>&amp;C&amp;"TH SarabunIT๙,Regular"&amp;16 5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26"/>
  <sheetViews>
    <sheetView zoomScale="79" zoomScaleNormal="79" workbookViewId="0">
      <selection activeCell="F13" sqref="F13"/>
    </sheetView>
  </sheetViews>
  <sheetFormatPr defaultColWidth="9" defaultRowHeight="15"/>
  <cols>
    <col min="1" max="1" width="38.875" style="15" customWidth="1"/>
    <col min="2" max="2" width="35.125" style="15" customWidth="1"/>
    <col min="3" max="3" width="22.75" style="15" customWidth="1"/>
    <col min="4" max="4" width="36.25" style="15" customWidth="1"/>
    <col min="5" max="5" width="9" style="15"/>
    <col min="6" max="6" width="9" style="15" customWidth="1"/>
    <col min="7" max="16384" width="9" style="15"/>
  </cols>
  <sheetData>
    <row r="1" spans="1:10" ht="21" thickBot="1">
      <c r="A1" s="1" t="s">
        <v>72</v>
      </c>
    </row>
    <row r="2" spans="1:10" ht="20.25">
      <c r="A2" s="812" t="s">
        <v>67</v>
      </c>
      <c r="B2" s="16" t="s">
        <v>68</v>
      </c>
      <c r="C2" s="16" t="s">
        <v>24</v>
      </c>
      <c r="D2" s="812" t="s">
        <v>69</v>
      </c>
    </row>
    <row r="3" spans="1:10" ht="21" thickBot="1">
      <c r="A3" s="813"/>
      <c r="B3" s="17" t="s">
        <v>33</v>
      </c>
      <c r="C3" s="17" t="s">
        <v>33</v>
      </c>
      <c r="D3" s="813"/>
      <c r="J3" s="111"/>
    </row>
    <row r="4" spans="1:10" ht="20.65" customHeight="1">
      <c r="A4" s="814" t="s">
        <v>70</v>
      </c>
      <c r="B4" s="814">
        <v>70</v>
      </c>
      <c r="C4" s="814">
        <f>'p3'!F10</f>
        <v>64</v>
      </c>
      <c r="D4" s="112" t="str">
        <f>IF(C8&lt;=89,code!B49,IF(C8&gt;=89,code!B50))</f>
        <v> ดีเด่น ตั้งแต่ร้อยละ 90ขึ้นไป</v>
      </c>
    </row>
    <row r="5" spans="1:10" ht="39" customHeight="1">
      <c r="A5" s="815"/>
      <c r="B5" s="815"/>
      <c r="C5" s="815"/>
      <c r="D5" s="112" t="str">
        <f>IF(AND(C8&lt;=89,C8&gt;=80),code!B52,code!B51)</f>
        <v> ดีมาก ตั้งแต่ร้อยละ 80 แต่ไม่ถึงร้อยละ90</v>
      </c>
    </row>
    <row r="6" spans="1:10" ht="20.25">
      <c r="A6" s="815" t="s">
        <v>71</v>
      </c>
      <c r="B6" s="815">
        <v>30</v>
      </c>
      <c r="C6" s="815">
        <f>'p4'!H21</f>
        <v>0</v>
      </c>
      <c r="D6" s="112" t="str">
        <f>IF(AND(C8&lt;=79,C8&gt;=70),code!B54,code!B53)</f>
        <v> ดี ตั้งแต่ร้อยละ 70 แต่ไม่ถึงร้อยละ80</v>
      </c>
    </row>
    <row r="7" spans="1:10" ht="28.35" customHeight="1" thickBot="1">
      <c r="A7" s="816"/>
      <c r="B7" s="816"/>
      <c r="C7" s="816"/>
      <c r="D7" s="112" t="str">
        <f>IF(AND(C8&lt;=69,C8&gt;=60),code!B56,code!B55)</f>
        <v xml:space="preserve"> /  พอใจ ตั้งแต่ร้อยละ 60 แต่ไม่ถึงร้อยละ70</v>
      </c>
    </row>
    <row r="8" spans="1:10" ht="21" thickBot="1">
      <c r="A8" s="139" t="s">
        <v>11</v>
      </c>
      <c r="B8" s="138">
        <v>100</v>
      </c>
      <c r="C8" s="118">
        <f>SUM(C4:C7)</f>
        <v>64</v>
      </c>
      <c r="D8" s="112" t="str">
        <f>code!B57</f>
        <v> ต้องปรับปรุง ต่ำกว่าร้อยละ 60</v>
      </c>
    </row>
    <row r="9" spans="1:10" ht="20.25">
      <c r="A9" s="31"/>
      <c r="B9" s="31"/>
      <c r="C9" s="32"/>
      <c r="D9" s="32"/>
    </row>
    <row r="10" spans="1:10" ht="20.25">
      <c r="A10" s="745" t="s">
        <v>314</v>
      </c>
      <c r="B10" s="745"/>
      <c r="C10" s="745"/>
      <c r="D10" s="745"/>
    </row>
    <row r="11" spans="1:10" ht="20.25">
      <c r="A11" s="811" t="str">
        <f>'p5'!D12</f>
        <v>(นายอัฏฐสิทธิ์ อสิพงษ์)</v>
      </c>
      <c r="B11" s="811"/>
      <c r="C11" s="811"/>
      <c r="D11" s="811"/>
    </row>
    <row r="12" spans="1:10" ht="20.25">
      <c r="A12" s="811" t="str">
        <f>'p5'!D13</f>
        <v>ผู้อำนวยการโรงพยาบาลส่งเสริมสุขภาพตำบลบ้านผักไหม</v>
      </c>
      <c r="B12" s="811"/>
      <c r="C12" s="811"/>
      <c r="D12" s="811"/>
    </row>
    <row r="13" spans="1:10" ht="20.25">
      <c r="A13" s="811" t="str">
        <f>'p5'!D14</f>
        <v>ตำบลผักไหม อำเภอห้วยทับทัน</v>
      </c>
      <c r="B13" s="811"/>
      <c r="C13" s="811"/>
      <c r="D13" s="811"/>
    </row>
    <row r="14" spans="1:10" ht="20.25">
      <c r="A14" s="738" t="s">
        <v>73</v>
      </c>
      <c r="B14" s="738"/>
      <c r="C14" s="738"/>
      <c r="D14" s="738"/>
    </row>
    <row r="18" spans="1:4" ht="21" customHeight="1">
      <c r="A18" s="704" t="s">
        <v>269</v>
      </c>
      <c r="B18" s="817" t="s">
        <v>270</v>
      </c>
      <c r="C18" s="704" t="s">
        <v>271</v>
      </c>
      <c r="D18" s="817" t="s">
        <v>272</v>
      </c>
    </row>
    <row r="19" spans="1:4" ht="21" customHeight="1">
      <c r="A19" s="751"/>
      <c r="B19" s="818"/>
      <c r="C19" s="819"/>
      <c r="D19" s="818"/>
    </row>
    <row r="20" spans="1:4" ht="17.45" customHeight="1">
      <c r="A20" s="808" t="s">
        <v>367</v>
      </c>
      <c r="B20" s="805" t="str">
        <f>VLOOKUP(A20,code!E1:H26,2,0)</f>
        <v>แผนงานฟื้นฟูสมรรถภาพ</v>
      </c>
      <c r="C20" s="202" t="str">
        <f>VLOOKUP(A20,code!E1:H26,3,0)</f>
        <v>ภายในปีงบประมาณ</v>
      </c>
      <c r="D20" s="805" t="str">
        <f>VLOOKUP(A20,code!E1:H26,4,0)</f>
        <v>ผลสัมฤทธิ์จากตัวชี้วัด(KPI)และค่าของงาน</v>
      </c>
    </row>
    <row r="21" spans="1:4" ht="15.6" customHeight="1">
      <c r="A21" s="809"/>
      <c r="B21" s="806"/>
      <c r="C21" s="205"/>
      <c r="D21" s="806"/>
    </row>
    <row r="22" spans="1:4" ht="16.149999999999999" customHeight="1">
      <c r="A22" s="810"/>
      <c r="B22" s="807"/>
      <c r="C22" s="206"/>
      <c r="D22" s="807"/>
    </row>
    <row r="23" spans="1:4" s="1" customFormat="1" ht="18" customHeight="1">
      <c r="A23" s="808" t="s">
        <v>347</v>
      </c>
      <c r="B23" s="805" t="str">
        <f>VLOOKUP(A23,code!E1:H26,2,0)</f>
        <v>ละเอียดถี่ถ้วนในการปฏิบัติงานทุกขั้นตอน</v>
      </c>
      <c r="C23" s="202" t="str">
        <f>VLOOKUP(A23,code!E1:H26,3,0)</f>
        <v>ภายในปีงบประมาณ</v>
      </c>
      <c r="D23" s="805" t="str">
        <f>VLOOKUP(A23,code!E1:H26,4,0)</f>
        <v>จากรายงานการประเมิน</v>
      </c>
    </row>
    <row r="24" spans="1:4" s="1" customFormat="1" ht="14.45" customHeight="1">
      <c r="A24" s="809"/>
      <c r="B24" s="806"/>
      <c r="C24" s="203"/>
      <c r="D24" s="806"/>
    </row>
    <row r="25" spans="1:4" s="1" customFormat="1" ht="21" customHeight="1">
      <c r="A25" s="810"/>
      <c r="B25" s="807"/>
      <c r="C25" s="206"/>
      <c r="D25" s="807"/>
    </row>
    <row r="26" spans="1:4" ht="13.9" customHeight="1"/>
  </sheetData>
  <sheetProtection algorithmName="SHA-512" hashValue="zX3v3ckCu2OBi1ADUYC00RcIsSerx5xgf72Ez6KPo+CQxbHRU7eIqi94awnjCbfAKu+sJDYuSQ0iP3NPLS2hww==" saltValue="Of9/yQ/0tVlnyHm5p7H5/w==" spinCount="100000" sheet="1" objects="1" scenarios="1"/>
  <protectedRanges>
    <protectedRange sqref="A22:D22 A20:A21 B21:D21 C25 A23:A25" name="Range1"/>
  </protectedRanges>
  <mergeCells count="23">
    <mergeCell ref="A18:A19"/>
    <mergeCell ref="B18:B19"/>
    <mergeCell ref="C18:C19"/>
    <mergeCell ref="D18:D19"/>
    <mergeCell ref="A14:D14"/>
    <mergeCell ref="A10:D10"/>
    <mergeCell ref="A11:D11"/>
    <mergeCell ref="A12:D12"/>
    <mergeCell ref="A13:D13"/>
    <mergeCell ref="A2:A3"/>
    <mergeCell ref="D2:D3"/>
    <mergeCell ref="A4:A5"/>
    <mergeCell ref="A6:A7"/>
    <mergeCell ref="B4:B5"/>
    <mergeCell ref="B6:B7"/>
    <mergeCell ref="C4:C5"/>
    <mergeCell ref="C6:C7"/>
    <mergeCell ref="D20:D22"/>
    <mergeCell ref="B20:B22"/>
    <mergeCell ref="A20:A22"/>
    <mergeCell ref="D23:D25"/>
    <mergeCell ref="A23:A25"/>
    <mergeCell ref="B23:B25"/>
  </mergeCells>
  <conditionalFormatting sqref="C4:C8">
    <cfRule type="cellIs" dxfId="2" priority="2" operator="equal">
      <formula>0</formula>
    </cfRule>
  </conditionalFormatting>
  <printOptions horizontalCentered="1"/>
  <pageMargins left="0.78740157480314965" right="0.31496062992125984" top="0.74803149606299213" bottom="0.35433070866141736" header="0.31496062992125984" footer="0.11811023622047245"/>
  <pageSetup paperSize="9" fitToHeight="0" orientation="landscape" horizontalDpi="4294967293" r:id="rId1"/>
  <headerFooter>
    <oddHeader>&amp;C&amp;"TH SarabunIT๙,Regular"&amp;16 6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E40DE74-58A1-4F54-B7EC-6F2B6E41AFF4}">
          <x14:formula1>
            <xm:f>code!$E$3:$E$26</xm:f>
          </x14:formula1>
          <xm:sqref>A20 A23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21"/>
  <sheetViews>
    <sheetView zoomScale="70" zoomScaleNormal="70" workbookViewId="0">
      <selection activeCell="K13" sqref="K13"/>
    </sheetView>
  </sheetViews>
  <sheetFormatPr defaultColWidth="9" defaultRowHeight="21.95" customHeight="1"/>
  <cols>
    <col min="1" max="1" width="51.75" style="18" customWidth="1"/>
    <col min="2" max="2" width="39.125" style="18" customWidth="1"/>
    <col min="3" max="3" width="5" style="18" customWidth="1"/>
    <col min="4" max="4" width="3.625" style="18" customWidth="1"/>
    <col min="5" max="6" width="9" style="18"/>
    <col min="7" max="7" width="7.5" style="18" customWidth="1"/>
    <col min="8" max="8" width="8.5" style="18" customWidth="1"/>
    <col min="9" max="16384" width="9" style="18"/>
  </cols>
  <sheetData>
    <row r="1" spans="1:8" ht="39.75" customHeight="1">
      <c r="H1" s="48"/>
    </row>
    <row r="2" spans="1:8" ht="21.95" customHeight="1">
      <c r="A2" s="5" t="s">
        <v>81</v>
      </c>
      <c r="B2" s="5" t="s">
        <v>82</v>
      </c>
      <c r="C2" s="45" t="s">
        <v>83</v>
      </c>
      <c r="D2" s="46"/>
      <c r="E2" s="46"/>
      <c r="F2" s="46"/>
      <c r="G2" s="46"/>
      <c r="H2" s="47"/>
    </row>
    <row r="3" spans="1:8" ht="21.95" customHeight="1">
      <c r="A3" s="29"/>
      <c r="B3" s="29"/>
      <c r="C3" s="40" t="s">
        <v>74</v>
      </c>
      <c r="H3" s="36"/>
    </row>
    <row r="4" spans="1:8" ht="21.95" customHeight="1">
      <c r="A4" s="29" t="s">
        <v>75</v>
      </c>
      <c r="B4" s="29" t="s">
        <v>76</v>
      </c>
      <c r="C4" s="40" t="s">
        <v>105</v>
      </c>
      <c r="D4" s="745" t="s">
        <v>106</v>
      </c>
      <c r="E4" s="745"/>
      <c r="F4" s="745"/>
      <c r="G4" s="745"/>
      <c r="H4" s="36" t="s">
        <v>104</v>
      </c>
    </row>
    <row r="5" spans="1:8" ht="21.95" customHeight="1">
      <c r="A5" s="130" t="str">
        <f>'p6'!A11:D11</f>
        <v>(นายอัฏฐสิทธิ์ อสิพงษ์)</v>
      </c>
      <c r="B5" s="130" t="str">
        <f>'p5'!A12</f>
        <v>(นางสาววปรียาภรณ์  มุลตีกะ)</v>
      </c>
      <c r="C5" s="141"/>
      <c r="D5" s="117"/>
      <c r="E5" s="117"/>
      <c r="F5" s="117"/>
      <c r="G5" s="117"/>
      <c r="H5" s="142"/>
    </row>
    <row r="6" spans="1:8" ht="22.9" customHeight="1">
      <c r="A6" s="130" t="str">
        <f>'p6'!A12:D12</f>
        <v>ผู้อำนวยการโรงพยาบาลส่งเสริมสุขภาพตำบลบ้านผักไหม</v>
      </c>
      <c r="B6" s="751" t="str">
        <f>'p5'!A13</f>
        <v>ตำแหน่ง แพทย์แผนไทย</v>
      </c>
      <c r="C6" s="827" t="s">
        <v>76</v>
      </c>
      <c r="D6" s="828"/>
      <c r="E6" s="828"/>
      <c r="F6" s="828"/>
      <c r="G6" s="828"/>
      <c r="H6" s="142"/>
    </row>
    <row r="7" spans="1:8" ht="21.95" customHeight="1">
      <c r="A7" s="130" t="str">
        <f>'p6'!A13:D13</f>
        <v>ตำบลผักไหม อำเภอห้วยทับทัน</v>
      </c>
      <c r="B7" s="751"/>
      <c r="C7" s="143"/>
      <c r="D7" s="811" t="str">
        <f>"("&amp;D4&amp;")"</f>
        <v>(........................................................)</v>
      </c>
      <c r="E7" s="811"/>
      <c r="F7" s="811"/>
      <c r="G7" s="811"/>
      <c r="H7" s="142"/>
    </row>
    <row r="8" spans="1:8" ht="21.95" customHeight="1">
      <c r="A8" s="130" t="s">
        <v>2</v>
      </c>
      <c r="B8" s="130" t="s">
        <v>77</v>
      </c>
      <c r="C8" s="141" t="s">
        <v>79</v>
      </c>
      <c r="D8" s="117"/>
      <c r="E8" s="117"/>
      <c r="F8" s="117"/>
      <c r="G8" s="117"/>
      <c r="H8" s="142"/>
    </row>
    <row r="9" spans="1:8" ht="21.95" customHeight="1">
      <c r="A9" s="130" t="s">
        <v>78</v>
      </c>
      <c r="B9" s="130" t="s">
        <v>78</v>
      </c>
      <c r="C9" s="144"/>
      <c r="D9" s="117"/>
      <c r="E9" s="117"/>
      <c r="F9" s="145" t="s">
        <v>80</v>
      </c>
      <c r="G9" s="117"/>
      <c r="H9" s="142"/>
    </row>
    <row r="10" spans="1:8" ht="21.95" customHeight="1">
      <c r="A10" s="29"/>
      <c r="B10" s="29"/>
      <c r="C10" s="35"/>
      <c r="E10" s="44" t="s">
        <v>78</v>
      </c>
      <c r="H10" s="36"/>
    </row>
    <row r="11" spans="1:8" ht="21.95" customHeight="1">
      <c r="A11" s="28"/>
      <c r="B11" s="28"/>
      <c r="C11" s="37"/>
      <c r="D11" s="38"/>
      <c r="E11" s="38"/>
      <c r="F11" s="38"/>
      <c r="G11" s="38"/>
      <c r="H11" s="39"/>
    </row>
    <row r="14" spans="1:8" ht="20.100000000000001" customHeight="1">
      <c r="A14" s="822" t="s">
        <v>84</v>
      </c>
      <c r="B14" s="823"/>
      <c r="C14" s="823"/>
      <c r="D14" s="46"/>
      <c r="E14" s="46"/>
      <c r="F14" s="46"/>
      <c r="G14" s="46"/>
      <c r="H14" s="47"/>
    </row>
    <row r="15" spans="1:8" ht="20.100000000000001" customHeight="1">
      <c r="A15" s="824" t="s">
        <v>326</v>
      </c>
      <c r="B15" s="825"/>
      <c r="C15" s="825"/>
      <c r="H15" s="36"/>
    </row>
    <row r="16" spans="1:8" ht="20.100000000000001" customHeight="1">
      <c r="A16" s="40" t="s">
        <v>327</v>
      </c>
      <c r="B16" s="4"/>
      <c r="H16" s="36"/>
    </row>
    <row r="17" spans="1:8" ht="20.100000000000001" customHeight="1">
      <c r="A17" s="826" t="s">
        <v>107</v>
      </c>
      <c r="B17" s="734"/>
      <c r="C17" s="734"/>
      <c r="H17" s="36"/>
    </row>
    <row r="18" spans="1:8" ht="20.100000000000001" customHeight="1">
      <c r="A18" s="820" t="s">
        <v>85</v>
      </c>
      <c r="B18" s="821"/>
      <c r="C18" s="821"/>
      <c r="H18" s="36"/>
    </row>
    <row r="19" spans="1:8" ht="20.100000000000001" customHeight="1">
      <c r="A19" s="268"/>
      <c r="B19" s="267" t="str">
        <f>'p6'!A11</f>
        <v>(นายอัฏฐสิทธิ์ อสิพงษ์)</v>
      </c>
      <c r="C19" s="4"/>
      <c r="H19" s="36"/>
    </row>
    <row r="20" spans="1:8" ht="20.100000000000001" customHeight="1">
      <c r="A20" s="820" t="str">
        <f>'p6'!A12:D12</f>
        <v>ผู้อำนวยการโรงพยาบาลส่งเสริมสุขภาพตำบลบ้านผักไหม</v>
      </c>
      <c r="B20" s="821" t="str">
        <f>"("&amp;[3]ข้อมูลบุคคล!C14&amp;")"</f>
        <v>()</v>
      </c>
      <c r="C20" s="821" t="str">
        <f>"("&amp;[3]ข้อมูลบุคคล!D14&amp;")"</f>
        <v>()</v>
      </c>
      <c r="H20" s="36"/>
    </row>
    <row r="21" spans="1:8" ht="20.100000000000001" customHeight="1">
      <c r="A21" s="140" t="s">
        <v>325</v>
      </c>
      <c r="B21" s="6"/>
      <c r="C21" s="6"/>
      <c r="D21" s="38"/>
      <c r="E21" s="38"/>
      <c r="F21" s="38"/>
      <c r="G21" s="38"/>
      <c r="H21" s="39"/>
    </row>
  </sheetData>
  <sheetProtection algorithmName="SHA-512" hashValue="w/qFpP2apjetkfRrKOb6bL7hfRcB1+xa55hTtgCy1OSVizPiSR0gTJolpnfeTCsYPzGEj/2D28qQfFO9K6Cc1Q==" saltValue="MNbvb4cSHL4CB+g6nT5NkA==" spinCount="100000" sheet="1" objects="1" scenarios="1"/>
  <mergeCells count="9">
    <mergeCell ref="A20:C20"/>
    <mergeCell ref="A14:C14"/>
    <mergeCell ref="A15:C15"/>
    <mergeCell ref="A17:C17"/>
    <mergeCell ref="D4:G4"/>
    <mergeCell ref="C6:G6"/>
    <mergeCell ref="D7:G7"/>
    <mergeCell ref="A18:C18"/>
    <mergeCell ref="B6:B7"/>
  </mergeCells>
  <printOptions horizontalCentered="1"/>
  <pageMargins left="0.78740157480314965" right="0.31496062992125984" top="0.74803149606299213" bottom="0.35433070866141736" header="0.31496062992125984" footer="0.31496062992125984"/>
  <pageSetup paperSize="9" fitToHeight="0" orientation="landscape" horizontalDpi="4294967293" r:id="rId1"/>
  <headerFooter>
    <oddHeader>&amp;C&amp;"TH SarabunIT๙,Regular"&amp;16 7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6468-370E-4C2D-A910-59A4648F3A59}">
  <dimension ref="A1:H58"/>
  <sheetViews>
    <sheetView zoomScale="80" zoomScaleNormal="80" workbookViewId="0">
      <selection activeCell="C13" sqref="C13"/>
    </sheetView>
  </sheetViews>
  <sheetFormatPr defaultRowHeight="14.25"/>
  <cols>
    <col min="1" max="1" width="36.625" customWidth="1"/>
    <col min="2" max="2" width="35.625" customWidth="1"/>
    <col min="3" max="3" width="30.125" customWidth="1"/>
    <col min="4" max="4" width="35.75" customWidth="1"/>
    <col min="5" max="5" width="58.75" bestFit="1" customWidth="1"/>
    <col min="6" max="6" width="59" bestFit="1" customWidth="1"/>
    <col min="7" max="7" width="26.75" bestFit="1" customWidth="1"/>
    <col min="8" max="8" width="44.375" bestFit="1" customWidth="1"/>
  </cols>
  <sheetData>
    <row r="1" spans="1:8" ht="20.25">
      <c r="A1" s="88" t="s">
        <v>439</v>
      </c>
      <c r="B1" s="3" t="s">
        <v>227</v>
      </c>
      <c r="C1" s="34" t="s">
        <v>438</v>
      </c>
      <c r="D1" s="216" t="s">
        <v>220</v>
      </c>
      <c r="E1" s="192" t="s">
        <v>349</v>
      </c>
      <c r="F1" s="192" t="s">
        <v>350</v>
      </c>
      <c r="G1" s="193" t="s">
        <v>351</v>
      </c>
      <c r="H1" s="194" t="s">
        <v>352</v>
      </c>
    </row>
    <row r="2" spans="1:8" ht="20.25">
      <c r="A2" s="88" t="s">
        <v>440</v>
      </c>
      <c r="B2" s="3" t="s">
        <v>968</v>
      </c>
      <c r="C2" s="34" t="s">
        <v>438</v>
      </c>
      <c r="D2" s="216" t="s">
        <v>232</v>
      </c>
      <c r="E2" s="189" t="s">
        <v>356</v>
      </c>
      <c r="F2" s="190" t="s">
        <v>263</v>
      </c>
      <c r="G2" s="199"/>
      <c r="H2" s="200"/>
    </row>
    <row r="3" spans="1:8" ht="20.25">
      <c r="A3" s="88"/>
      <c r="B3" s="3" t="s">
        <v>973</v>
      </c>
      <c r="C3" s="34" t="s">
        <v>438</v>
      </c>
      <c r="D3" s="217" t="s">
        <v>233</v>
      </c>
      <c r="E3" s="136" t="s">
        <v>342</v>
      </c>
      <c r="F3" s="195" t="s">
        <v>51</v>
      </c>
      <c r="G3" s="198" t="s">
        <v>600</v>
      </c>
      <c r="H3" s="54" t="s">
        <v>388</v>
      </c>
    </row>
    <row r="4" spans="1:8" ht="20.25">
      <c r="A4" s="88" t="s">
        <v>952</v>
      </c>
      <c r="B4" s="3" t="s">
        <v>223</v>
      </c>
      <c r="C4" s="34" t="s">
        <v>438</v>
      </c>
      <c r="E4" s="136" t="s">
        <v>343</v>
      </c>
      <c r="F4" s="195" t="s">
        <v>52</v>
      </c>
      <c r="G4" s="198" t="s">
        <v>600</v>
      </c>
      <c r="H4" s="3" t="s">
        <v>390</v>
      </c>
    </row>
    <row r="5" spans="1:8" ht="20.25">
      <c r="A5" s="88" t="s">
        <v>953</v>
      </c>
      <c r="B5" s="3" t="s">
        <v>225</v>
      </c>
      <c r="C5" s="34" t="s">
        <v>438</v>
      </c>
      <c r="E5" s="136" t="s">
        <v>344</v>
      </c>
      <c r="F5" s="195" t="s">
        <v>312</v>
      </c>
      <c r="G5" s="198" t="s">
        <v>600</v>
      </c>
      <c r="H5" s="3" t="s">
        <v>389</v>
      </c>
    </row>
    <row r="6" spans="1:8" ht="20.25">
      <c r="A6" s="88" t="s">
        <v>954</v>
      </c>
      <c r="B6" s="3" t="s">
        <v>226</v>
      </c>
      <c r="C6" s="34" t="s">
        <v>438</v>
      </c>
      <c r="E6" s="136" t="s">
        <v>345</v>
      </c>
      <c r="F6" s="195" t="s">
        <v>53</v>
      </c>
      <c r="G6" s="198" t="s">
        <v>600</v>
      </c>
      <c r="H6" s="3" t="s">
        <v>391</v>
      </c>
    </row>
    <row r="7" spans="1:8" ht="20.25">
      <c r="A7" s="404" t="s">
        <v>955</v>
      </c>
      <c r="B7" s="3" t="s">
        <v>224</v>
      </c>
      <c r="C7" s="34" t="s">
        <v>441</v>
      </c>
      <c r="E7" s="136" t="s">
        <v>353</v>
      </c>
      <c r="F7" s="195" t="s">
        <v>354</v>
      </c>
      <c r="G7" s="198" t="s">
        <v>600</v>
      </c>
      <c r="H7" s="3" t="s">
        <v>395</v>
      </c>
    </row>
    <row r="8" spans="1:8" ht="20.25">
      <c r="A8" t="s">
        <v>961</v>
      </c>
      <c r="B8" s="3" t="s">
        <v>230</v>
      </c>
      <c r="C8" s="34" t="s">
        <v>441</v>
      </c>
      <c r="E8" s="136" t="s">
        <v>346</v>
      </c>
      <c r="F8" s="195" t="s">
        <v>56</v>
      </c>
      <c r="G8" s="198" t="s">
        <v>600</v>
      </c>
      <c r="H8" s="3" t="s">
        <v>392</v>
      </c>
    </row>
    <row r="9" spans="1:8" ht="20.25">
      <c r="A9" t="s">
        <v>962</v>
      </c>
      <c r="B9" s="3" t="s">
        <v>228</v>
      </c>
      <c r="C9" s="34" t="s">
        <v>441</v>
      </c>
      <c r="E9" s="136" t="s">
        <v>347</v>
      </c>
      <c r="F9" s="195" t="s">
        <v>313</v>
      </c>
      <c r="G9" s="198" t="s">
        <v>600</v>
      </c>
      <c r="H9" s="3" t="s">
        <v>394</v>
      </c>
    </row>
    <row r="10" spans="1:8" ht="20.25">
      <c r="A10" t="s">
        <v>963</v>
      </c>
      <c r="B10" s="3" t="s">
        <v>229</v>
      </c>
      <c r="C10" s="34" t="s">
        <v>441</v>
      </c>
      <c r="E10" s="136" t="s">
        <v>348</v>
      </c>
      <c r="F10" s="195" t="s">
        <v>57</v>
      </c>
      <c r="G10" s="198" t="s">
        <v>600</v>
      </c>
      <c r="H10" s="3" t="s">
        <v>394</v>
      </c>
    </row>
    <row r="11" spans="1:8" ht="20.25">
      <c r="A11" t="s">
        <v>964</v>
      </c>
      <c r="B11" s="207" t="s">
        <v>396</v>
      </c>
      <c r="C11" s="34" t="s">
        <v>441</v>
      </c>
      <c r="E11" s="191" t="s">
        <v>355</v>
      </c>
      <c r="F11" s="189" t="s">
        <v>357</v>
      </c>
      <c r="G11" s="199"/>
      <c r="H11" s="204"/>
    </row>
    <row r="12" spans="1:8" ht="24">
      <c r="A12" t="s">
        <v>959</v>
      </c>
      <c r="B12" s="207" t="s">
        <v>397</v>
      </c>
      <c r="C12" s="34" t="s">
        <v>441</v>
      </c>
      <c r="E12" s="196" t="s">
        <v>358</v>
      </c>
      <c r="F12" s="196" t="s">
        <v>373</v>
      </c>
      <c r="G12" s="198" t="s">
        <v>600</v>
      </c>
      <c r="H12" s="3" t="s">
        <v>393</v>
      </c>
    </row>
    <row r="13" spans="1:8" ht="24">
      <c r="A13" t="s">
        <v>958</v>
      </c>
      <c r="B13" s="207" t="s">
        <v>398</v>
      </c>
      <c r="C13" s="34" t="s">
        <v>441</v>
      </c>
      <c r="E13" s="196" t="s">
        <v>359</v>
      </c>
      <c r="F13" s="196" t="s">
        <v>374</v>
      </c>
      <c r="G13" s="198" t="s">
        <v>600</v>
      </c>
      <c r="H13" s="3" t="s">
        <v>393</v>
      </c>
    </row>
    <row r="14" spans="1:8" ht="24">
      <c r="A14" t="s">
        <v>956</v>
      </c>
      <c r="B14" s="87" t="s">
        <v>965</v>
      </c>
      <c r="C14" s="34" t="s">
        <v>441</v>
      </c>
      <c r="E14" s="196" t="s">
        <v>360</v>
      </c>
      <c r="F14" s="196" t="s">
        <v>375</v>
      </c>
      <c r="G14" s="198" t="s">
        <v>600</v>
      </c>
      <c r="H14" s="3" t="s">
        <v>393</v>
      </c>
    </row>
    <row r="15" spans="1:8" ht="24">
      <c r="A15" t="s">
        <v>957</v>
      </c>
      <c r="B15" s="87" t="s">
        <v>966</v>
      </c>
      <c r="C15" s="34" t="s">
        <v>441</v>
      </c>
      <c r="E15" s="196" t="s">
        <v>361</v>
      </c>
      <c r="F15" s="196" t="s">
        <v>376</v>
      </c>
      <c r="G15" s="198" t="s">
        <v>600</v>
      </c>
      <c r="H15" s="3" t="s">
        <v>393</v>
      </c>
    </row>
    <row r="16" spans="1:8" ht="24">
      <c r="A16" t="s">
        <v>1014</v>
      </c>
      <c r="B16" s="87" t="s">
        <v>970</v>
      </c>
      <c r="C16" s="34" t="s">
        <v>441</v>
      </c>
      <c r="E16" s="196" t="s">
        <v>362</v>
      </c>
      <c r="F16" s="196" t="s">
        <v>377</v>
      </c>
      <c r="G16" s="198" t="s">
        <v>600</v>
      </c>
      <c r="H16" s="3" t="s">
        <v>393</v>
      </c>
    </row>
    <row r="17" spans="1:8" ht="24">
      <c r="A17" t="s">
        <v>1015</v>
      </c>
      <c r="B17" s="87" t="s">
        <v>969</v>
      </c>
      <c r="C17" s="34" t="s">
        <v>441</v>
      </c>
      <c r="E17" s="196" t="s">
        <v>363</v>
      </c>
      <c r="F17" s="196" t="s">
        <v>378</v>
      </c>
      <c r="G17" s="198" t="s">
        <v>600</v>
      </c>
      <c r="H17" s="3" t="s">
        <v>393</v>
      </c>
    </row>
    <row r="18" spans="1:8" ht="24">
      <c r="A18" t="s">
        <v>1016</v>
      </c>
      <c r="B18" s="87" t="s">
        <v>974</v>
      </c>
      <c r="C18" s="34" t="s">
        <v>441</v>
      </c>
      <c r="E18" s="196" t="s">
        <v>364</v>
      </c>
      <c r="F18" s="196" t="s">
        <v>379</v>
      </c>
      <c r="G18" s="198" t="s">
        <v>600</v>
      </c>
      <c r="H18" s="3" t="s">
        <v>393</v>
      </c>
    </row>
    <row r="19" spans="1:8" ht="24">
      <c r="A19" t="s">
        <v>1017</v>
      </c>
      <c r="B19" s="87" t="s">
        <v>976</v>
      </c>
      <c r="C19" s="34" t="s">
        <v>441</v>
      </c>
      <c r="E19" s="196" t="s">
        <v>365</v>
      </c>
      <c r="F19" s="196" t="s">
        <v>380</v>
      </c>
      <c r="G19" s="198" t="s">
        <v>600</v>
      </c>
      <c r="H19" s="3" t="s">
        <v>393</v>
      </c>
    </row>
    <row r="20" spans="1:8" ht="24">
      <c r="A20" s="109"/>
      <c r="B20" s="87" t="s">
        <v>971</v>
      </c>
      <c r="C20" s="34" t="s">
        <v>441</v>
      </c>
      <c r="E20" s="197" t="s">
        <v>366</v>
      </c>
      <c r="F20" s="197" t="s">
        <v>381</v>
      </c>
      <c r="G20" s="198" t="s">
        <v>600</v>
      </c>
      <c r="H20" s="3" t="s">
        <v>393</v>
      </c>
    </row>
    <row r="21" spans="1:8" ht="24">
      <c r="B21" s="87" t="s">
        <v>967</v>
      </c>
      <c r="C21" s="34" t="s">
        <v>441</v>
      </c>
      <c r="E21" s="197" t="s">
        <v>367</v>
      </c>
      <c r="F21" s="197" t="s">
        <v>382</v>
      </c>
      <c r="G21" s="198" t="s">
        <v>600</v>
      </c>
      <c r="H21" s="3" t="s">
        <v>393</v>
      </c>
    </row>
    <row r="22" spans="1:8" ht="24">
      <c r="B22" s="87" t="s">
        <v>975</v>
      </c>
      <c r="C22" s="34" t="s">
        <v>441</v>
      </c>
      <c r="E22" s="197" t="s">
        <v>368</v>
      </c>
      <c r="F22" s="197" t="s">
        <v>383</v>
      </c>
      <c r="G22" s="198" t="s">
        <v>600</v>
      </c>
      <c r="H22" s="3" t="s">
        <v>393</v>
      </c>
    </row>
    <row r="23" spans="1:8" ht="24">
      <c r="B23" s="87" t="s">
        <v>972</v>
      </c>
      <c r="C23" s="34" t="s">
        <v>441</v>
      </c>
      <c r="E23" s="197" t="s">
        <v>369</v>
      </c>
      <c r="F23" s="197" t="s">
        <v>384</v>
      </c>
      <c r="G23" s="198" t="s">
        <v>600</v>
      </c>
      <c r="H23" s="3" t="s">
        <v>393</v>
      </c>
    </row>
    <row r="24" spans="1:8" ht="24">
      <c r="E24" s="197" t="s">
        <v>370</v>
      </c>
      <c r="F24" s="197" t="s">
        <v>385</v>
      </c>
      <c r="G24" s="198" t="s">
        <v>600</v>
      </c>
      <c r="H24" s="3" t="s">
        <v>393</v>
      </c>
    </row>
    <row r="25" spans="1:8" ht="24">
      <c r="E25" s="197" t="s">
        <v>371</v>
      </c>
      <c r="F25" s="197" t="s">
        <v>386</v>
      </c>
      <c r="G25" s="198" t="s">
        <v>600</v>
      </c>
      <c r="H25" s="3" t="s">
        <v>393</v>
      </c>
    </row>
    <row r="26" spans="1:8" ht="24">
      <c r="E26" s="197" t="s">
        <v>372</v>
      </c>
      <c r="F26" s="197" t="s">
        <v>387</v>
      </c>
      <c r="G26" s="198" t="s">
        <v>600</v>
      </c>
      <c r="H26" s="3" t="s">
        <v>393</v>
      </c>
    </row>
    <row r="29" spans="1:8">
      <c r="C29" s="109" t="s">
        <v>311</v>
      </c>
    </row>
    <row r="30" spans="1:8">
      <c r="C30">
        <v>30</v>
      </c>
      <c r="D30">
        <v>0.6</v>
      </c>
    </row>
    <row r="31" spans="1:8">
      <c r="C31">
        <f>C30-D30</f>
        <v>29.4</v>
      </c>
      <c r="D31">
        <v>0.6</v>
      </c>
    </row>
    <row r="32" spans="1:8">
      <c r="C32">
        <f t="shared" ref="C32:C55" si="0">C31-D31</f>
        <v>28.799999999999997</v>
      </c>
      <c r="D32">
        <v>0.6</v>
      </c>
    </row>
    <row r="33" spans="2:4">
      <c r="C33">
        <f t="shared" si="0"/>
        <v>28.199999999999996</v>
      </c>
      <c r="D33">
        <v>0.6</v>
      </c>
    </row>
    <row r="34" spans="2:4">
      <c r="C34">
        <f t="shared" si="0"/>
        <v>27.599999999999994</v>
      </c>
      <c r="D34">
        <v>0.6</v>
      </c>
    </row>
    <row r="35" spans="2:4">
      <c r="C35">
        <f t="shared" si="0"/>
        <v>26.999999999999993</v>
      </c>
      <c r="D35">
        <v>0.6</v>
      </c>
    </row>
    <row r="36" spans="2:4">
      <c r="C36">
        <f t="shared" si="0"/>
        <v>26.399999999999991</v>
      </c>
      <c r="D36">
        <v>0.6</v>
      </c>
    </row>
    <row r="37" spans="2:4">
      <c r="C37">
        <f t="shared" si="0"/>
        <v>25.79999999999999</v>
      </c>
      <c r="D37">
        <v>0.6</v>
      </c>
    </row>
    <row r="38" spans="2:4">
      <c r="C38">
        <f t="shared" si="0"/>
        <v>25.199999999999989</v>
      </c>
      <c r="D38">
        <v>0.6</v>
      </c>
    </row>
    <row r="39" spans="2:4">
      <c r="C39">
        <f t="shared" si="0"/>
        <v>24.599999999999987</v>
      </c>
      <c r="D39">
        <v>0.6</v>
      </c>
    </row>
    <row r="40" spans="2:4">
      <c r="C40">
        <f t="shared" si="0"/>
        <v>23.999999999999986</v>
      </c>
      <c r="D40">
        <v>0.6</v>
      </c>
    </row>
    <row r="41" spans="2:4">
      <c r="C41">
        <f t="shared" si="0"/>
        <v>23.399999999999984</v>
      </c>
      <c r="D41">
        <v>0.6</v>
      </c>
    </row>
    <row r="42" spans="2:4">
      <c r="C42">
        <f t="shared" si="0"/>
        <v>22.799999999999983</v>
      </c>
      <c r="D42">
        <v>0.6</v>
      </c>
    </row>
    <row r="43" spans="2:4">
      <c r="C43">
        <f t="shared" si="0"/>
        <v>22.199999999999982</v>
      </c>
      <c r="D43">
        <v>0.6</v>
      </c>
    </row>
    <row r="44" spans="2:4">
      <c r="C44">
        <f t="shared" si="0"/>
        <v>21.59999999999998</v>
      </c>
      <c r="D44">
        <v>0.6</v>
      </c>
    </row>
    <row r="45" spans="2:4">
      <c r="C45">
        <f t="shared" si="0"/>
        <v>20.999999999999979</v>
      </c>
      <c r="D45">
        <v>0.6</v>
      </c>
    </row>
    <row r="46" spans="2:4">
      <c r="C46">
        <f t="shared" si="0"/>
        <v>20.399999999999977</v>
      </c>
      <c r="D46">
        <v>0.6</v>
      </c>
    </row>
    <row r="47" spans="2:4">
      <c r="C47">
        <f t="shared" si="0"/>
        <v>19.799999999999976</v>
      </c>
      <c r="D47">
        <v>0.6</v>
      </c>
    </row>
    <row r="48" spans="2:4">
      <c r="B48" s="88" t="s">
        <v>69</v>
      </c>
      <c r="C48">
        <f t="shared" si="0"/>
        <v>19.199999999999974</v>
      </c>
      <c r="D48">
        <v>0.6</v>
      </c>
    </row>
    <row r="49" spans="2:4" ht="20.25">
      <c r="B49" s="198" t="s">
        <v>315</v>
      </c>
      <c r="C49">
        <f t="shared" si="0"/>
        <v>18.599999999999973</v>
      </c>
      <c r="D49">
        <v>0.6</v>
      </c>
    </row>
    <row r="50" spans="2:4" ht="20.25">
      <c r="B50" s="198" t="s">
        <v>316</v>
      </c>
      <c r="C50">
        <f t="shared" si="0"/>
        <v>17.999999999999972</v>
      </c>
      <c r="D50">
        <v>0.6</v>
      </c>
    </row>
    <row r="51" spans="2:4" ht="20.25">
      <c r="B51" s="198" t="s">
        <v>317</v>
      </c>
      <c r="C51">
        <f t="shared" si="0"/>
        <v>17.39999999999997</v>
      </c>
      <c r="D51">
        <v>0.6</v>
      </c>
    </row>
    <row r="52" spans="2:4" ht="20.25">
      <c r="B52" s="198" t="s">
        <v>318</v>
      </c>
      <c r="C52">
        <f t="shared" si="0"/>
        <v>16.799999999999969</v>
      </c>
      <c r="D52">
        <v>0.6</v>
      </c>
    </row>
    <row r="53" spans="2:4" ht="20.25">
      <c r="B53" s="198" t="s">
        <v>319</v>
      </c>
      <c r="C53">
        <f t="shared" si="0"/>
        <v>16.199999999999967</v>
      </c>
      <c r="D53">
        <v>0.6</v>
      </c>
    </row>
    <row r="54" spans="2:4" ht="20.25">
      <c r="B54" s="198" t="s">
        <v>320</v>
      </c>
      <c r="C54">
        <f t="shared" si="0"/>
        <v>15.599999999999968</v>
      </c>
      <c r="D54">
        <v>0.6</v>
      </c>
    </row>
    <row r="55" spans="2:4" ht="20.25">
      <c r="B55" s="198" t="s">
        <v>321</v>
      </c>
      <c r="C55">
        <f t="shared" si="0"/>
        <v>14.999999999999968</v>
      </c>
      <c r="D55">
        <v>0.6</v>
      </c>
    </row>
    <row r="56" spans="2:4" ht="20.25">
      <c r="B56" s="198" t="s">
        <v>322</v>
      </c>
    </row>
    <row r="57" spans="2:4" ht="20.25">
      <c r="B57" s="198" t="s">
        <v>323</v>
      </c>
    </row>
    <row r="58" spans="2:4" ht="20.25">
      <c r="B58" s="198" t="s">
        <v>324</v>
      </c>
    </row>
  </sheetData>
  <sheetProtection algorithmName="SHA-512" hashValue="6ugQiIad6G+rYbALinVMgEsyUg2m6nt1HYUZ7bjRIlP4wgFH3YGolwNxzBt1Ric3/gQsajkZ1zoREGl/h9VsTg==" saltValue="oobT0jZLNW1kXIgvomA1jg==" spinCount="100000" sheet="1" objects="1" scenarios="1"/>
  <sortState xmlns:xlrd2="http://schemas.microsoft.com/office/spreadsheetml/2017/richdata2" ref="A2:B26">
    <sortCondition ref="B1:B26"/>
  </sortState>
  <phoneticPr fontId="5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23"/>
  <sheetViews>
    <sheetView zoomScale="80" zoomScaleNormal="80" workbookViewId="0">
      <selection activeCell="N19" sqref="N19"/>
    </sheetView>
  </sheetViews>
  <sheetFormatPr defaultColWidth="9" defaultRowHeight="20.25"/>
  <cols>
    <col min="1" max="1" width="41.5" style="1" customWidth="1"/>
    <col min="2" max="16384" width="9" style="1"/>
  </cols>
  <sheetData>
    <row r="1" spans="1:10">
      <c r="J1" s="50"/>
    </row>
    <row r="4" spans="1:10">
      <c r="A4" s="22" t="s">
        <v>86</v>
      </c>
      <c r="B4" s="23" t="s">
        <v>89</v>
      </c>
      <c r="C4" s="24"/>
      <c r="D4" s="24"/>
      <c r="E4" s="24"/>
      <c r="F4" s="24"/>
      <c r="G4" s="24"/>
      <c r="H4" s="24"/>
      <c r="I4" s="24"/>
      <c r="J4" s="25"/>
    </row>
    <row r="5" spans="1:10">
      <c r="A5" s="26" t="s">
        <v>329</v>
      </c>
      <c r="B5"/>
      <c r="J5" s="19"/>
    </row>
    <row r="6" spans="1:10">
      <c r="A6" s="40" t="s">
        <v>328</v>
      </c>
      <c r="B6" s="4"/>
      <c r="J6" s="19"/>
    </row>
    <row r="7" spans="1:10">
      <c r="A7" s="40" t="s">
        <v>108</v>
      </c>
      <c r="B7"/>
      <c r="J7" s="19"/>
    </row>
    <row r="8" spans="1:10">
      <c r="A8" s="27"/>
      <c r="B8"/>
      <c r="J8" s="19"/>
    </row>
    <row r="9" spans="1:10">
      <c r="A9" s="830" t="s">
        <v>87</v>
      </c>
      <c r="B9" s="745"/>
      <c r="C9" s="745"/>
      <c r="D9" s="745"/>
      <c r="E9" s="745"/>
      <c r="F9" s="745"/>
      <c r="G9" s="745"/>
      <c r="H9" s="745"/>
      <c r="I9" s="745"/>
      <c r="J9" s="831"/>
    </row>
    <row r="10" spans="1:10">
      <c r="A10" s="830" t="str">
        <f>'p6'!A11:D11</f>
        <v>(นายอัฏฐสิทธิ์ อสิพงษ์)</v>
      </c>
      <c r="B10" s="745"/>
      <c r="C10" s="745"/>
      <c r="D10" s="745"/>
      <c r="E10" s="745"/>
      <c r="F10" s="745"/>
      <c r="G10" s="745"/>
      <c r="H10" s="745"/>
      <c r="I10" s="745"/>
      <c r="J10" s="831"/>
    </row>
    <row r="11" spans="1:10">
      <c r="A11" s="830" t="str">
        <f>"ตำแหน่ง"&amp;" "&amp;'p6'!A12:D12</f>
        <v>ตำแหน่ง ผู้อำนวยการโรงพยาบาลส่งเสริมสุขภาพตำบลบ้านผักไหม</v>
      </c>
      <c r="B11" s="745"/>
      <c r="C11" s="745"/>
      <c r="D11" s="745"/>
      <c r="E11" s="745"/>
      <c r="F11" s="745"/>
      <c r="G11" s="745"/>
      <c r="H11" s="745"/>
      <c r="I11" s="745"/>
      <c r="J11" s="831"/>
    </row>
    <row r="12" spans="1:10">
      <c r="A12" s="830" t="s">
        <v>88</v>
      </c>
      <c r="B12" s="745"/>
      <c r="C12" s="745"/>
      <c r="D12" s="745"/>
      <c r="E12" s="745"/>
      <c r="F12" s="745"/>
      <c r="G12" s="745"/>
      <c r="H12" s="745"/>
      <c r="I12" s="745"/>
      <c r="J12" s="831"/>
    </row>
    <row r="13" spans="1:10">
      <c r="A13" s="832" t="s">
        <v>78</v>
      </c>
      <c r="B13" s="833"/>
      <c r="C13" s="833"/>
      <c r="D13" s="833"/>
      <c r="E13" s="833"/>
      <c r="F13" s="833"/>
      <c r="G13" s="833"/>
      <c r="H13" s="833"/>
      <c r="I13" s="833"/>
      <c r="J13" s="834"/>
    </row>
    <row r="16" spans="1:10">
      <c r="A16" s="822" t="s">
        <v>330</v>
      </c>
      <c r="B16" s="823"/>
      <c r="C16" s="823"/>
      <c r="D16" s="823"/>
      <c r="E16" s="823"/>
      <c r="F16" s="823"/>
      <c r="G16" s="823"/>
      <c r="H16" s="823"/>
      <c r="I16" s="823"/>
      <c r="J16" s="835"/>
    </row>
    <row r="17" spans="1:10">
      <c r="A17" s="146" t="s">
        <v>333</v>
      </c>
      <c r="J17" s="19"/>
    </row>
    <row r="18" spans="1:10">
      <c r="A18" s="20" t="s">
        <v>331</v>
      </c>
      <c r="B18" s="734" t="s">
        <v>332</v>
      </c>
      <c r="C18" s="734"/>
      <c r="D18" s="734"/>
      <c r="E18" s="734"/>
      <c r="F18" s="734"/>
      <c r="G18" s="734"/>
      <c r="H18" s="734"/>
      <c r="I18" s="734"/>
      <c r="J18" s="829"/>
    </row>
    <row r="19" spans="1:10">
      <c r="A19" s="21" t="s">
        <v>90</v>
      </c>
      <c r="B19"/>
      <c r="J19" s="19"/>
    </row>
    <row r="20" spans="1:10">
      <c r="A20" s="830" t="s">
        <v>85</v>
      </c>
      <c r="B20" s="745"/>
      <c r="C20" s="745"/>
      <c r="D20" s="745"/>
      <c r="E20" s="745"/>
      <c r="F20" s="745"/>
      <c r="G20" s="745"/>
      <c r="H20" s="745"/>
      <c r="I20" s="745"/>
      <c r="J20" s="831"/>
    </row>
    <row r="21" spans="1:10">
      <c r="A21" s="830" t="str">
        <f>'p6'!A11:D11</f>
        <v>(นายอัฏฐสิทธิ์ อสิพงษ์)</v>
      </c>
      <c r="B21" s="745"/>
      <c r="C21" s="745"/>
      <c r="D21" s="745"/>
      <c r="E21" s="745"/>
      <c r="F21" s="745"/>
      <c r="G21" s="745"/>
      <c r="H21" s="745"/>
      <c r="I21" s="745"/>
      <c r="J21" s="831"/>
    </row>
    <row r="22" spans="1:10">
      <c r="A22" s="830" t="str">
        <f>'p6'!A12:D12</f>
        <v>ผู้อำนวยการโรงพยาบาลส่งเสริมสุขภาพตำบลบ้านผักไหม</v>
      </c>
      <c r="B22" s="745"/>
      <c r="C22" s="745"/>
      <c r="D22" s="745"/>
      <c r="E22" s="745"/>
      <c r="F22" s="745"/>
      <c r="G22" s="745"/>
      <c r="H22" s="745"/>
      <c r="I22" s="745"/>
      <c r="J22" s="831"/>
    </row>
    <row r="23" spans="1:10">
      <c r="A23" s="832" t="s">
        <v>78</v>
      </c>
      <c r="B23" s="833"/>
      <c r="C23" s="833"/>
      <c r="D23" s="833"/>
      <c r="E23" s="833"/>
      <c r="F23" s="833"/>
      <c r="G23" s="833"/>
      <c r="H23" s="833"/>
      <c r="I23" s="833"/>
      <c r="J23" s="834"/>
    </row>
  </sheetData>
  <sheetProtection algorithmName="SHA-512" hashValue="t3jV4yQ0s0VMacXbKcm7pOfpA3dvGvfZy/55wLRxoIcW8ujO3oh0FY50OJAe49FYzYb/DC3NiAOAtg2dqPT9BQ==" saltValue="7jjQo1d+pkMNUo8TG/mc0A==" spinCount="100000" sheet="1" objects="1" scenarios="1"/>
  <mergeCells count="11">
    <mergeCell ref="A16:J16"/>
    <mergeCell ref="A9:J9"/>
    <mergeCell ref="A10:J10"/>
    <mergeCell ref="A11:J11"/>
    <mergeCell ref="A12:J12"/>
    <mergeCell ref="A13:J13"/>
    <mergeCell ref="B18:J18"/>
    <mergeCell ref="A20:J20"/>
    <mergeCell ref="A21:J21"/>
    <mergeCell ref="A22:J22"/>
    <mergeCell ref="A23:J23"/>
  </mergeCells>
  <pageMargins left="0.98425196850393704" right="0.70866141732283472" top="0.74803149606299213" bottom="0.35433070866141736" header="0.31496062992125984" footer="0.31496062992125984"/>
  <pageSetup paperSize="9" fitToHeight="0" orientation="landscape" horizontalDpi="4294967293" r:id="rId1"/>
  <headerFooter>
    <oddHeader>&amp;C&amp;"TH SarabunIT๙,Regular"&amp;16 8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28"/>
  <sheetViews>
    <sheetView zoomScale="83" zoomScaleNormal="83" workbookViewId="0">
      <selection activeCell="H22" sqref="H22"/>
    </sheetView>
  </sheetViews>
  <sheetFormatPr defaultColWidth="9" defaultRowHeight="20.25"/>
  <cols>
    <col min="1" max="1" width="5.625" style="51" customWidth="1"/>
    <col min="2" max="2" width="12.625" style="51" customWidth="1"/>
    <col min="3" max="3" width="8.125" style="51" customWidth="1"/>
    <col min="4" max="4" width="5.875" style="51" customWidth="1"/>
    <col min="5" max="5" width="5.375" style="51" customWidth="1"/>
    <col min="6" max="6" width="4.625" style="51" customWidth="1"/>
    <col min="7" max="7" width="7.5" style="51" customWidth="1"/>
    <col min="8" max="8" width="10.5" style="51" customWidth="1"/>
    <col min="9" max="9" width="11" style="51" customWidth="1"/>
    <col min="10" max="10" width="10.25" style="51" customWidth="1"/>
    <col min="11" max="16384" width="9" style="51"/>
  </cols>
  <sheetData>
    <row r="1" spans="1:11" ht="28.9" customHeight="1">
      <c r="A1" s="846" t="s">
        <v>109</v>
      </c>
      <c r="B1" s="846"/>
      <c r="C1" s="846"/>
      <c r="D1" s="846"/>
      <c r="E1" s="846"/>
      <c r="F1" s="846"/>
      <c r="G1" s="846"/>
      <c r="H1" s="846"/>
      <c r="I1" s="846"/>
      <c r="J1" s="846"/>
    </row>
    <row r="2" spans="1:11">
      <c r="A2" s="52" t="s">
        <v>0</v>
      </c>
      <c r="B2" s="52"/>
      <c r="C2" s="314"/>
      <c r="D2" s="147" t="str">
        <f>'p1'!B4</f>
        <v xml:space="preserve"> /   ครั้งที่ 1 วันที่ 1 ตุลาคม 2568 ถึง 31 มีนาคม 2569</v>
      </c>
      <c r="E2" s="147"/>
      <c r="F2" s="147"/>
      <c r="G2" s="147"/>
      <c r="H2" s="147"/>
      <c r="I2" s="147"/>
      <c r="J2" s="147"/>
      <c r="K2" s="147"/>
    </row>
    <row r="3" spans="1:11">
      <c r="C3" s="314"/>
      <c r="D3" s="147" t="str">
        <f>'p1'!B5</f>
        <v>❑  ครั้งที่ 2 วันที่ 1 เมษายน 2569 ถึง 30 กันยายน 2569</v>
      </c>
      <c r="E3" s="147"/>
      <c r="F3" s="147"/>
      <c r="G3" s="147"/>
      <c r="H3" s="147"/>
      <c r="I3" s="147"/>
      <c r="J3" s="147"/>
      <c r="K3" s="147"/>
    </row>
    <row r="5" spans="1:11">
      <c r="A5" s="147" t="s">
        <v>111</v>
      </c>
      <c r="B5" s="147"/>
      <c r="C5" s="845" t="str">
        <f>'p1'!C7</f>
        <v>นางสาววปรียาภรณ์  มุลตีกะ</v>
      </c>
      <c r="D5" s="845"/>
      <c r="E5" s="845"/>
      <c r="F5" s="845"/>
      <c r="G5" s="147"/>
      <c r="H5" s="147"/>
      <c r="I5" s="147"/>
      <c r="J5" s="147"/>
      <c r="K5" s="147"/>
    </row>
    <row r="6" spans="1:11">
      <c r="A6" s="845" t="s">
        <v>34</v>
      </c>
      <c r="B6" s="845"/>
      <c r="C6" s="847" t="str">
        <f>'p1'!E7</f>
        <v>แพทย์แผนไทย</v>
      </c>
      <c r="D6" s="847"/>
      <c r="E6" s="847"/>
      <c r="F6" s="847"/>
      <c r="G6" s="847"/>
      <c r="H6" s="847"/>
      <c r="I6" s="847"/>
      <c r="J6" s="847"/>
      <c r="K6" s="147"/>
    </row>
    <row r="7" spans="1:11">
      <c r="A7" s="147" t="str">
        <f>'p1'!A9</f>
        <v>ตำแหน่งประเภท ลูกจ้างวิชาชีพ</v>
      </c>
      <c r="B7" s="147"/>
      <c r="C7" s="147"/>
      <c r="D7" s="147"/>
      <c r="E7" s="147" t="s">
        <v>112</v>
      </c>
      <c r="F7" s="290" t="str">
        <f>'p1'!C9</f>
        <v>วิชาชีพ(ใช้วุฒิการศึกษา)</v>
      </c>
      <c r="G7" s="290"/>
      <c r="H7" s="315"/>
      <c r="I7" s="847"/>
      <c r="J7" s="847"/>
      <c r="K7" s="847"/>
    </row>
    <row r="8" spans="1:11">
      <c r="A8" s="147" t="s">
        <v>113</v>
      </c>
      <c r="B8" s="845" t="str">
        <f>'p1'!C10&amp;" "&amp;'p1'!C11&amp;" "&amp;'p1'!E10</f>
        <v xml:space="preserve">โรงพยาบาลส่งเสริมสุขภาพตำบลบ้านผักไหม ตำบลผักไหม อำเภอห้วยทับทัน กองสาธารณสุข                                             </v>
      </c>
      <c r="C8" s="845"/>
      <c r="D8" s="845"/>
      <c r="E8" s="845"/>
      <c r="F8" s="845"/>
      <c r="G8" s="845"/>
      <c r="H8" s="845"/>
      <c r="I8" s="845"/>
      <c r="J8" s="845"/>
      <c r="K8" s="845"/>
    </row>
    <row r="9" spans="1:11" ht="26.25" customHeight="1">
      <c r="A9" s="147"/>
      <c r="B9" s="148"/>
      <c r="C9" s="316" t="str">
        <f>IF('p6'!C8&gt;=90,"ดีเด่น",IF('p6'!C8&gt;=80,"ดีมาก",IF('p6'!C8&gt;=70,"ดี",IF('p6'!C8&gt;=60,"พอใจ",IF('p6'!C8&gt;=50,"ต้องปรับปรุง",0)))))</f>
        <v>พอใจ</v>
      </c>
      <c r="D9" s="316" t="str">
        <f>IF('p6'!C8&gt;=90,"ดีเด่น",IF('p6'!C8&gt;=80,"ดีมาก",IF('p6'!C8&gt;=70,"ดี",IF('p6'!C8&gt;=60,"พอใจ",IF('p6'!C8&gt;=50,"ต้องปรับปรุง",0)))))</f>
        <v>พอใจ</v>
      </c>
      <c r="E9" s="316"/>
      <c r="F9" s="316" t="str">
        <f>IF('p6'!C8&gt;=90,"ดีเด่น",IF('p6'!C8&gt;=80,"ดีมาก",IF('p6'!C8&gt;=70,"ดี",IF('p6'!C8&gt;=60,"พอใจ",IF('p6'!C8&gt;=50,"ต้องปรับปรุง",0)))))</f>
        <v>พอใจ</v>
      </c>
      <c r="G9" s="316"/>
      <c r="H9" s="316" t="str">
        <f>IF('p6'!C8&gt;=90,"ดีเด่น",IF('p6'!C8&gt;=80,"ดีมาก",IF('p6'!C8&gt;=70,"ดี",IF('p6'!C8&gt;=60,"พอใจ",IF('p6'!C8&gt;=50,"ต้องปรับปรุง",0)))))</f>
        <v>พอใจ</v>
      </c>
      <c r="I9" s="316" t="str">
        <f>IF('p6'!C8&gt;=90,"ดีเด่น",IF('p6'!C8&gt;=80,"ดีมาก",IF('p6'!C8&gt;=70,"ดี",IF('p6'!C8&gt;=60,"พอใจ",IF('p6'!C8&gt;=50,"ต้องปรับปรุง",0)))))</f>
        <v>พอใจ</v>
      </c>
      <c r="J9" s="316"/>
      <c r="K9" s="316"/>
    </row>
    <row r="10" spans="1:11" s="54" customFormat="1" ht="23.45" customHeight="1">
      <c r="A10" s="53" t="s">
        <v>114</v>
      </c>
      <c r="B10" s="53"/>
    </row>
    <row r="11" spans="1:11" ht="57" customHeight="1">
      <c r="A11" s="55" t="s">
        <v>115</v>
      </c>
      <c r="B11" s="56" t="s">
        <v>112</v>
      </c>
      <c r="C11" s="57" t="s">
        <v>116</v>
      </c>
      <c r="D11" s="841" t="s">
        <v>117</v>
      </c>
      <c r="E11" s="841"/>
      <c r="F11" s="841" t="s">
        <v>118</v>
      </c>
      <c r="G11" s="841"/>
      <c r="H11" s="60" t="s">
        <v>119</v>
      </c>
      <c r="I11" s="841" t="s">
        <v>120</v>
      </c>
      <c r="J11" s="841"/>
      <c r="K11" s="841"/>
    </row>
    <row r="12" spans="1:11" ht="21.95" customHeight="1">
      <c r="A12" s="58" t="s">
        <v>121</v>
      </c>
      <c r="B12" s="58"/>
      <c r="C12" s="289" t="str">
        <f>IF(D2=code!A16,IF(C9=C11,'p6'!C8," ")," ")</f>
        <v xml:space="preserve"> </v>
      </c>
      <c r="D12" s="840" t="str">
        <f>IF(D2=code!A16,IF(D9=D11,'p6'!C8," ")," ")</f>
        <v xml:space="preserve"> </v>
      </c>
      <c r="E12" s="840"/>
      <c r="F12" s="843" t="str">
        <f>IF(D2=code!A16,IF(F9=F11,'p6'!C8," ")," ")</f>
        <v xml:space="preserve"> </v>
      </c>
      <c r="G12" s="844"/>
      <c r="H12" s="289">
        <f>IF(D2=code!A16,IF(H9="พอใจ",'p6'!C8," ")," ")</f>
        <v>64</v>
      </c>
      <c r="I12" s="840" t="str">
        <f>IF(D2=code!A16,IF(I9=I11,'p6'!C8," ")," ")</f>
        <v xml:space="preserve"> </v>
      </c>
      <c r="J12" s="840"/>
      <c r="K12" s="840"/>
    </row>
    <row r="13" spans="1:11" ht="21.95" customHeight="1">
      <c r="A13" s="59" t="s">
        <v>122</v>
      </c>
      <c r="B13" s="59"/>
      <c r="C13" s="289" t="str">
        <f>IF(D3=code!A18,IF(C9=C11,'p6'!C8," ")," ")</f>
        <v xml:space="preserve"> </v>
      </c>
      <c r="D13" s="840" t="str">
        <f>IF(D3=code!A18,IF(D9=D11,'p6'!C8," ")," ")</f>
        <v xml:space="preserve"> </v>
      </c>
      <c r="E13" s="840"/>
      <c r="F13" s="843" t="str">
        <f>IF(D3=code!A18,IF(F9=F11,'p6'!C8," ")," ")</f>
        <v xml:space="preserve"> </v>
      </c>
      <c r="G13" s="844"/>
      <c r="H13" s="289" t="str">
        <f>IF(D3=code!A18,IF(H9="พอใจ",'p6'!C8," ")," ")</f>
        <v xml:space="preserve"> </v>
      </c>
      <c r="I13" s="840" t="str">
        <f>IF(D3=code!A18,IF(I9=I11,'p6'!C8," ")," ")</f>
        <v xml:space="preserve"> </v>
      </c>
      <c r="J13" s="840"/>
      <c r="K13" s="840"/>
    </row>
    <row r="14" spans="1:11" ht="27.95" customHeight="1"/>
    <row r="15" spans="1:11" s="54" customFormat="1" ht="24" customHeight="1">
      <c r="A15" s="53" t="s">
        <v>123</v>
      </c>
      <c r="B15" s="53"/>
    </row>
    <row r="16" spans="1:11" ht="57" customHeight="1">
      <c r="A16" s="55" t="s">
        <v>115</v>
      </c>
      <c r="B16" s="56" t="s">
        <v>124</v>
      </c>
      <c r="C16" s="57" t="s">
        <v>125</v>
      </c>
      <c r="D16" s="60" t="s">
        <v>126</v>
      </c>
      <c r="E16" s="842" t="s">
        <v>127</v>
      </c>
      <c r="F16" s="842"/>
      <c r="G16" s="86" t="s">
        <v>222</v>
      </c>
      <c r="H16" s="95" t="s">
        <v>128</v>
      </c>
      <c r="I16" s="60" t="s">
        <v>129</v>
      </c>
      <c r="J16" s="86" t="s">
        <v>130</v>
      </c>
      <c r="K16" s="60" t="s">
        <v>131</v>
      </c>
    </row>
    <row r="17" spans="1:11" ht="21.95" customHeight="1">
      <c r="A17" s="58" t="s">
        <v>132</v>
      </c>
      <c r="B17" s="58"/>
      <c r="C17" s="179"/>
      <c r="D17" s="179"/>
      <c r="E17" s="839"/>
      <c r="F17" s="839"/>
      <c r="G17" s="179"/>
      <c r="H17" s="179"/>
      <c r="I17" s="179"/>
      <c r="J17" s="179"/>
      <c r="K17" s="179"/>
    </row>
    <row r="18" spans="1:11" ht="21.95" customHeight="1">
      <c r="A18" s="59" t="s">
        <v>133</v>
      </c>
      <c r="B18" s="59"/>
      <c r="C18" s="180"/>
      <c r="D18" s="180"/>
      <c r="E18" s="839"/>
      <c r="F18" s="839"/>
      <c r="G18" s="180"/>
      <c r="H18" s="180"/>
      <c r="I18" s="180"/>
      <c r="J18" s="180"/>
      <c r="K18" s="179"/>
    </row>
    <row r="19" spans="1:11" ht="27.95" customHeight="1">
      <c r="E19" s="836"/>
      <c r="F19" s="836"/>
      <c r="G19" s="61"/>
    </row>
    <row r="20" spans="1:11" s="54" customFormat="1" ht="24" customHeight="1">
      <c r="A20" s="53" t="s">
        <v>134</v>
      </c>
      <c r="B20" s="53"/>
    </row>
    <row r="21" spans="1:11" ht="57" customHeight="1">
      <c r="A21" s="55" t="s">
        <v>115</v>
      </c>
      <c r="B21" s="56" t="s">
        <v>135</v>
      </c>
      <c r="C21" s="62" t="s">
        <v>273</v>
      </c>
      <c r="D21" s="841" t="s">
        <v>136</v>
      </c>
      <c r="E21" s="841"/>
      <c r="F21" s="842" t="s">
        <v>137</v>
      </c>
      <c r="G21" s="842"/>
      <c r="H21" s="86" t="s">
        <v>138</v>
      </c>
      <c r="I21" s="60" t="s">
        <v>139</v>
      </c>
      <c r="J21" s="841" t="s">
        <v>140</v>
      </c>
      <c r="K21" s="841"/>
    </row>
    <row r="22" spans="1:11" ht="21.95" customHeight="1">
      <c r="A22" s="58" t="s">
        <v>141</v>
      </c>
      <c r="B22" s="58"/>
      <c r="C22" s="179" t="s">
        <v>142</v>
      </c>
      <c r="D22" s="837" t="s">
        <v>142</v>
      </c>
      <c r="E22" s="838"/>
      <c r="F22" s="837" t="s">
        <v>142</v>
      </c>
      <c r="G22" s="838"/>
      <c r="H22" s="179" t="s">
        <v>142</v>
      </c>
      <c r="I22" s="179" t="s">
        <v>142</v>
      </c>
      <c r="J22" s="839" t="s">
        <v>142</v>
      </c>
      <c r="K22" s="839"/>
    </row>
    <row r="23" spans="1:11" ht="21.95" customHeight="1">
      <c r="A23" s="59" t="s">
        <v>143</v>
      </c>
      <c r="B23" s="59"/>
      <c r="C23" s="180"/>
      <c r="D23" s="839"/>
      <c r="E23" s="839"/>
      <c r="F23" s="839"/>
      <c r="G23" s="839"/>
      <c r="H23" s="179"/>
      <c r="I23" s="180"/>
      <c r="J23" s="839"/>
      <c r="K23" s="839"/>
    </row>
    <row r="28" spans="1:11">
      <c r="I28" s="836" t="s">
        <v>144</v>
      </c>
      <c r="J28" s="836"/>
    </row>
  </sheetData>
  <sheetProtection algorithmName="SHA-512" hashValue="HKEYjB7VeNMATi/n9gTtW9E3mCrQQgTKIIeTo6KbdzOfmPO7rN7iyNC9o2VWyQdYRrg3hSIT6h8H1IfSeBiFqg==" saltValue="ZQ/GtKfr6KVWaXyoLZcwLg==" spinCount="100000" sheet="1" objects="1" scenarios="1"/>
  <mergeCells count="29">
    <mergeCell ref="D11:E11"/>
    <mergeCell ref="F11:G11"/>
    <mergeCell ref="D12:E12"/>
    <mergeCell ref="F12:G12"/>
    <mergeCell ref="I11:K11"/>
    <mergeCell ref="I12:K12"/>
    <mergeCell ref="B8:K8"/>
    <mergeCell ref="A1:J1"/>
    <mergeCell ref="C5:F5"/>
    <mergeCell ref="A6:B6"/>
    <mergeCell ref="C6:J6"/>
    <mergeCell ref="I7:K7"/>
    <mergeCell ref="I13:K13"/>
    <mergeCell ref="D21:E21"/>
    <mergeCell ref="F21:G21"/>
    <mergeCell ref="D13:E13"/>
    <mergeCell ref="F13:G13"/>
    <mergeCell ref="E17:F17"/>
    <mergeCell ref="E18:F18"/>
    <mergeCell ref="E19:F19"/>
    <mergeCell ref="J21:K21"/>
    <mergeCell ref="E16:F16"/>
    <mergeCell ref="I28:J28"/>
    <mergeCell ref="D22:E22"/>
    <mergeCell ref="F22:G22"/>
    <mergeCell ref="D23:E23"/>
    <mergeCell ref="F23:G23"/>
    <mergeCell ref="J22:K22"/>
    <mergeCell ref="J23:K23"/>
  </mergeCells>
  <printOptions horizontalCentered="1"/>
  <pageMargins left="0.78740157480314965" right="0.39370078740157483" top="0.78740157480314965" bottom="0.39370078740157483" header="0.31496062992125984" footer="0.31496062992125984"/>
  <pageSetup paperSize="9" fitToHeight="0" orientation="portrait" horizontalDpi="4294967293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37"/>
  <sheetViews>
    <sheetView zoomScale="88" zoomScaleNormal="88" workbookViewId="0">
      <selection activeCell="P37" sqref="P37"/>
    </sheetView>
  </sheetViews>
  <sheetFormatPr defaultColWidth="9" defaultRowHeight="20.25"/>
  <cols>
    <col min="1" max="1" width="5.625" style="69" customWidth="1"/>
    <col min="2" max="2" width="9" style="69"/>
    <col min="3" max="3" width="5.5" style="69" customWidth="1"/>
    <col min="4" max="4" width="10.625" style="69" customWidth="1"/>
    <col min="5" max="5" width="5" style="69" customWidth="1"/>
    <col min="6" max="6" width="8.5" style="69" customWidth="1"/>
    <col min="7" max="7" width="5.375" style="69" customWidth="1"/>
    <col min="8" max="8" width="9" style="69"/>
    <col min="9" max="9" width="5" style="69" customWidth="1"/>
    <col min="10" max="10" width="12" style="69" customWidth="1"/>
    <col min="11" max="11" width="14.5" style="69" customWidth="1"/>
    <col min="12" max="16384" width="9" style="69"/>
  </cols>
  <sheetData>
    <row r="1" spans="1:11">
      <c r="A1" s="68" t="s">
        <v>145</v>
      </c>
    </row>
    <row r="2" spans="1:11">
      <c r="A2" s="849" t="s">
        <v>146</v>
      </c>
      <c r="B2" s="850"/>
      <c r="C2" s="850"/>
      <c r="D2" s="850"/>
      <c r="E2" s="850"/>
      <c r="F2" s="851"/>
      <c r="G2" s="849" t="s">
        <v>147</v>
      </c>
      <c r="H2" s="850"/>
      <c r="I2" s="850"/>
      <c r="J2" s="850"/>
      <c r="K2" s="851"/>
    </row>
    <row r="3" spans="1:11">
      <c r="A3" s="70" t="s">
        <v>110</v>
      </c>
      <c r="B3" s="71" t="s">
        <v>148</v>
      </c>
      <c r="C3" s="71"/>
      <c r="D3" s="71"/>
      <c r="E3" s="71"/>
      <c r="F3" s="72"/>
      <c r="G3" s="70" t="s">
        <v>110</v>
      </c>
      <c r="H3" s="71" t="s">
        <v>148</v>
      </c>
      <c r="I3" s="71"/>
      <c r="J3" s="71"/>
      <c r="K3" s="72"/>
    </row>
    <row r="4" spans="1:11">
      <c r="A4" s="73"/>
      <c r="B4" s="69" t="s">
        <v>149</v>
      </c>
      <c r="F4" s="74"/>
      <c r="G4" s="73"/>
      <c r="H4" s="69" t="s">
        <v>149</v>
      </c>
      <c r="K4" s="74"/>
    </row>
    <row r="5" spans="1:11">
      <c r="A5" s="73"/>
      <c r="B5" s="69" t="s">
        <v>150</v>
      </c>
      <c r="F5" s="74"/>
      <c r="G5" s="73"/>
      <c r="H5" s="69" t="s">
        <v>150</v>
      </c>
      <c r="K5" s="74"/>
    </row>
    <row r="6" spans="1:11">
      <c r="A6" s="75" t="s">
        <v>110</v>
      </c>
      <c r="B6" s="69" t="s">
        <v>151</v>
      </c>
      <c r="F6" s="74"/>
      <c r="G6" s="75" t="s">
        <v>110</v>
      </c>
      <c r="H6" s="69" t="s">
        <v>151</v>
      </c>
      <c r="K6" s="74"/>
    </row>
    <row r="7" spans="1:11">
      <c r="A7" s="73"/>
      <c r="B7" s="69" t="s">
        <v>152</v>
      </c>
      <c r="F7" s="74"/>
      <c r="G7" s="73"/>
      <c r="H7" s="69" t="s">
        <v>152</v>
      </c>
      <c r="K7" s="74"/>
    </row>
    <row r="8" spans="1:11">
      <c r="A8" s="73"/>
      <c r="B8" s="69" t="s">
        <v>153</v>
      </c>
      <c r="F8" s="74"/>
      <c r="G8" s="73"/>
      <c r="H8" s="69" t="s">
        <v>153</v>
      </c>
      <c r="K8" s="74"/>
    </row>
    <row r="9" spans="1:11">
      <c r="A9" s="73"/>
      <c r="B9" s="69" t="s">
        <v>154</v>
      </c>
      <c r="F9" s="74"/>
      <c r="G9" s="73"/>
      <c r="H9" s="69" t="s">
        <v>154</v>
      </c>
      <c r="K9" s="74"/>
    </row>
    <row r="10" spans="1:11">
      <c r="A10" s="75" t="s">
        <v>110</v>
      </c>
      <c r="B10" s="69" t="s">
        <v>155</v>
      </c>
      <c r="F10" s="74"/>
      <c r="G10" s="75" t="s">
        <v>110</v>
      </c>
      <c r="H10" s="69" t="s">
        <v>155</v>
      </c>
      <c r="K10" s="74"/>
    </row>
    <row r="11" spans="1:11">
      <c r="A11" s="73"/>
      <c r="B11" s="69" t="s">
        <v>156</v>
      </c>
      <c r="F11" s="74"/>
      <c r="G11" s="73"/>
      <c r="H11" s="69" t="s">
        <v>156</v>
      </c>
      <c r="K11" s="74"/>
    </row>
    <row r="12" spans="1:11">
      <c r="A12" s="73"/>
      <c r="B12" s="69" t="s">
        <v>157</v>
      </c>
      <c r="F12" s="74"/>
      <c r="G12" s="73"/>
      <c r="H12" s="69" t="s">
        <v>157</v>
      </c>
      <c r="K12" s="74"/>
    </row>
    <row r="13" spans="1:11" ht="9.75" customHeight="1">
      <c r="A13" s="76"/>
      <c r="F13" s="74"/>
      <c r="G13" s="76"/>
      <c r="K13" s="74"/>
    </row>
    <row r="14" spans="1:11">
      <c r="A14" s="76" t="s">
        <v>158</v>
      </c>
      <c r="F14" s="74"/>
      <c r="G14" s="76" t="s">
        <v>158</v>
      </c>
      <c r="K14" s="74"/>
    </row>
    <row r="15" spans="1:11">
      <c r="A15" s="76" t="s">
        <v>159</v>
      </c>
      <c r="F15" s="74"/>
      <c r="G15" s="76" t="s">
        <v>159</v>
      </c>
      <c r="K15" s="74"/>
    </row>
    <row r="16" spans="1:11">
      <c r="A16" s="76" t="s">
        <v>160</v>
      </c>
      <c r="F16" s="74"/>
      <c r="G16" s="76" t="s">
        <v>160</v>
      </c>
      <c r="K16" s="74"/>
    </row>
    <row r="17" spans="1:11">
      <c r="A17" s="76" t="s">
        <v>161</v>
      </c>
      <c r="F17" s="74"/>
      <c r="G17" s="76" t="s">
        <v>161</v>
      </c>
      <c r="K17" s="74"/>
    </row>
    <row r="18" spans="1:11">
      <c r="A18" s="76" t="s">
        <v>162</v>
      </c>
      <c r="D18" s="69" t="s">
        <v>163</v>
      </c>
      <c r="F18" s="74"/>
      <c r="G18" s="76" t="s">
        <v>162</v>
      </c>
      <c r="J18" s="69" t="s">
        <v>208</v>
      </c>
      <c r="K18" s="74"/>
    </row>
    <row r="19" spans="1:11">
      <c r="A19" s="852" t="s">
        <v>212</v>
      </c>
      <c r="B19" s="853"/>
      <c r="C19" s="853"/>
      <c r="D19" s="853"/>
      <c r="E19" s="853"/>
      <c r="F19" s="854"/>
      <c r="G19" s="76" t="s">
        <v>207</v>
      </c>
      <c r="K19" s="74"/>
    </row>
    <row r="20" spans="1:11" ht="11.25" customHeight="1">
      <c r="A20" s="76"/>
      <c r="F20" s="74"/>
      <c r="G20" s="76"/>
      <c r="K20" s="74"/>
    </row>
    <row r="21" spans="1:11">
      <c r="A21" s="76"/>
      <c r="F21" s="74"/>
      <c r="G21" s="77" t="s">
        <v>110</v>
      </c>
      <c r="H21" s="69" t="s">
        <v>164</v>
      </c>
      <c r="K21" s="74"/>
    </row>
    <row r="22" spans="1:11">
      <c r="A22" s="76"/>
      <c r="F22" s="74"/>
      <c r="G22" s="76"/>
      <c r="H22" s="69" t="s">
        <v>165</v>
      </c>
      <c r="K22" s="74"/>
    </row>
    <row r="23" spans="1:11" ht="17.25" customHeight="1">
      <c r="A23" s="76"/>
      <c r="F23" s="74"/>
      <c r="G23" s="76"/>
      <c r="H23" s="69" t="s">
        <v>166</v>
      </c>
      <c r="K23" s="74"/>
    </row>
    <row r="24" spans="1:11" ht="8.25" customHeight="1">
      <c r="A24" s="76"/>
      <c r="F24" s="74"/>
      <c r="G24" s="76"/>
      <c r="K24" s="74"/>
    </row>
    <row r="25" spans="1:11">
      <c r="A25" s="76"/>
      <c r="F25" s="74"/>
      <c r="G25" s="76" t="s">
        <v>167</v>
      </c>
      <c r="K25" s="74"/>
    </row>
    <row r="26" spans="1:11">
      <c r="A26" s="76"/>
      <c r="F26" s="74"/>
      <c r="G26" s="76" t="s">
        <v>168</v>
      </c>
      <c r="K26" s="74"/>
    </row>
    <row r="27" spans="1:11">
      <c r="A27" s="76"/>
      <c r="F27" s="74"/>
      <c r="G27" s="76" t="s">
        <v>169</v>
      </c>
      <c r="K27" s="74"/>
    </row>
    <row r="28" spans="1:11">
      <c r="A28" s="76"/>
      <c r="F28" s="74"/>
      <c r="G28" s="76" t="s">
        <v>170</v>
      </c>
      <c r="K28" s="74"/>
    </row>
    <row r="29" spans="1:11">
      <c r="A29" s="76"/>
      <c r="F29" s="74"/>
      <c r="G29" s="76" t="s">
        <v>171</v>
      </c>
      <c r="K29" s="74"/>
    </row>
    <row r="30" spans="1:11">
      <c r="A30" s="76"/>
      <c r="F30" s="74"/>
      <c r="G30" s="76" t="s">
        <v>213</v>
      </c>
      <c r="K30" s="74"/>
    </row>
    <row r="31" spans="1:11">
      <c r="A31" s="76"/>
      <c r="F31" s="74"/>
      <c r="G31" s="76" t="s">
        <v>173</v>
      </c>
      <c r="K31" s="74"/>
    </row>
    <row r="32" spans="1:11">
      <c r="A32" s="76"/>
      <c r="F32" s="74"/>
      <c r="G32" s="76"/>
      <c r="K32" s="74"/>
    </row>
    <row r="33" spans="1:11">
      <c r="A33" s="158" t="s">
        <v>172</v>
      </c>
      <c r="B33" s="69" t="s">
        <v>173</v>
      </c>
      <c r="E33" s="69" t="s">
        <v>2</v>
      </c>
      <c r="F33" s="74"/>
      <c r="G33" s="158" t="s">
        <v>172</v>
      </c>
      <c r="H33" s="69" t="s">
        <v>174</v>
      </c>
      <c r="K33" s="74" t="s">
        <v>2</v>
      </c>
    </row>
    <row r="34" spans="1:11">
      <c r="A34" s="158"/>
      <c r="B34" s="855" t="s">
        <v>175</v>
      </c>
      <c r="C34" s="855"/>
      <c r="D34" s="855"/>
      <c r="F34" s="74"/>
      <c r="G34" s="158"/>
      <c r="H34" s="855" t="s">
        <v>176</v>
      </c>
      <c r="I34" s="855"/>
      <c r="J34" s="855"/>
      <c r="K34" s="74"/>
    </row>
    <row r="35" spans="1:11">
      <c r="A35" s="158" t="s">
        <v>34</v>
      </c>
      <c r="B35" s="69" t="s">
        <v>196</v>
      </c>
      <c r="F35" s="74"/>
      <c r="G35" s="158" t="s">
        <v>34</v>
      </c>
      <c r="H35" s="69" t="s">
        <v>187</v>
      </c>
      <c r="K35" s="74"/>
    </row>
    <row r="36" spans="1:11">
      <c r="A36" s="78"/>
      <c r="B36" s="79" t="s">
        <v>214</v>
      </c>
      <c r="C36" s="79"/>
      <c r="D36" s="79"/>
      <c r="E36" s="79"/>
      <c r="F36" s="80"/>
      <c r="G36" s="78"/>
      <c r="H36" s="79" t="s">
        <v>215</v>
      </c>
      <c r="I36" s="79"/>
      <c r="J36" s="79"/>
      <c r="K36" s="80"/>
    </row>
    <row r="37" spans="1:11" ht="31.5" customHeight="1">
      <c r="J37" s="848" t="s">
        <v>177</v>
      </c>
      <c r="K37" s="848"/>
    </row>
  </sheetData>
  <sheetProtection algorithmName="SHA-512" hashValue="36NCrExywevYgggDkqiq7xa83JiHYywX4chUL7FdbllZtgv4JqEXZvpkiG8RHVpsgtYJkErs8EJ6mMjAD25z9w==" saltValue="XyavunLmRM4M8i9zFpsbYQ==" spinCount="100000" sheet="1" objects="1" scenarios="1"/>
  <mergeCells count="6">
    <mergeCell ref="J37:K37"/>
    <mergeCell ref="A2:F2"/>
    <mergeCell ref="G2:K2"/>
    <mergeCell ref="A19:F19"/>
    <mergeCell ref="B34:D34"/>
    <mergeCell ref="H34:J34"/>
  </mergeCells>
  <printOptions horizontalCentered="1"/>
  <pageMargins left="0.78740157480314965" right="0.39370078740157483" top="0.59055118110236227" bottom="0.59055118110236227" header="0.31496062992125984" footer="0.31496062992125984"/>
  <pageSetup paperSize="9" fitToHeight="0" orientation="portrait" horizont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36"/>
  <sheetViews>
    <sheetView zoomScale="90" zoomScaleNormal="90" workbookViewId="0">
      <selection activeCell="P18" sqref="P18"/>
    </sheetView>
  </sheetViews>
  <sheetFormatPr defaultColWidth="9" defaultRowHeight="20.25"/>
  <cols>
    <col min="1" max="1" width="4.25" style="69" customWidth="1"/>
    <col min="2" max="2" width="2.875" style="69" customWidth="1"/>
    <col min="3" max="3" width="5.25" style="69" customWidth="1"/>
    <col min="4" max="4" width="7.25" style="69" customWidth="1"/>
    <col min="5" max="5" width="12.125" style="69" customWidth="1"/>
    <col min="6" max="6" width="12.625" style="69" customWidth="1"/>
    <col min="7" max="7" width="4" style="69" customWidth="1"/>
    <col min="8" max="8" width="2.875" style="69" customWidth="1"/>
    <col min="9" max="9" width="5.25" style="69" customWidth="1"/>
    <col min="10" max="10" width="7.25" style="69" customWidth="1"/>
    <col min="11" max="11" width="12.125" style="69" customWidth="1"/>
    <col min="12" max="12" width="14.25" style="69" customWidth="1"/>
    <col min="13" max="16384" width="9" style="69"/>
  </cols>
  <sheetData>
    <row r="1" spans="1:12" s="82" customFormat="1" ht="27" customHeight="1">
      <c r="A1" s="81" t="s">
        <v>178</v>
      </c>
      <c r="G1" s="81"/>
    </row>
    <row r="2" spans="1:12">
      <c r="A2" s="857" t="s">
        <v>179</v>
      </c>
      <c r="B2" s="857"/>
      <c r="C2" s="857"/>
      <c r="D2" s="857"/>
      <c r="E2" s="857"/>
      <c r="F2" s="857"/>
      <c r="G2" s="857" t="s">
        <v>147</v>
      </c>
      <c r="H2" s="857"/>
      <c r="I2" s="857"/>
      <c r="J2" s="857"/>
      <c r="K2" s="857"/>
      <c r="L2" s="857"/>
    </row>
    <row r="3" spans="1:12">
      <c r="A3" s="83" t="s">
        <v>110</v>
      </c>
      <c r="B3" s="71" t="s">
        <v>180</v>
      </c>
      <c r="C3" s="71"/>
      <c r="D3" s="71"/>
      <c r="E3" s="71"/>
      <c r="F3" s="72"/>
      <c r="G3" s="83" t="s">
        <v>110</v>
      </c>
      <c r="H3" s="71" t="s">
        <v>180</v>
      </c>
      <c r="I3" s="71"/>
      <c r="J3" s="71"/>
      <c r="K3" s="71"/>
      <c r="L3" s="72"/>
    </row>
    <row r="4" spans="1:12">
      <c r="A4" s="77" t="s">
        <v>110</v>
      </c>
      <c r="B4" s="69" t="s">
        <v>181</v>
      </c>
      <c r="F4" s="74"/>
      <c r="G4" s="84" t="s">
        <v>110</v>
      </c>
      <c r="H4" s="69" t="s">
        <v>181</v>
      </c>
      <c r="L4" s="74"/>
    </row>
    <row r="5" spans="1:12">
      <c r="A5" s="76" t="s">
        <v>182</v>
      </c>
      <c r="F5" s="74"/>
      <c r="G5" s="69" t="s">
        <v>209</v>
      </c>
      <c r="L5" s="74"/>
    </row>
    <row r="6" spans="1:12">
      <c r="A6" s="76" t="s">
        <v>183</v>
      </c>
      <c r="F6" s="74"/>
      <c r="G6" s="69" t="s">
        <v>209</v>
      </c>
      <c r="L6" s="74"/>
    </row>
    <row r="7" spans="1:12" ht="25.5" customHeight="1">
      <c r="A7" s="76" t="s">
        <v>172</v>
      </c>
      <c r="C7" s="69" t="s">
        <v>334</v>
      </c>
      <c r="F7" s="74"/>
      <c r="G7" s="69" t="s">
        <v>172</v>
      </c>
      <c r="I7" s="69" t="s">
        <v>334</v>
      </c>
      <c r="L7" s="74"/>
    </row>
    <row r="8" spans="1:12">
      <c r="A8" s="858" t="s">
        <v>184</v>
      </c>
      <c r="B8" s="855"/>
      <c r="C8" s="855"/>
      <c r="D8" s="855"/>
      <c r="E8" s="855"/>
      <c r="F8" s="856"/>
      <c r="I8" s="853" t="s">
        <v>335</v>
      </c>
      <c r="J8" s="853"/>
      <c r="K8" s="853"/>
      <c r="L8" s="854"/>
    </row>
    <row r="9" spans="1:12">
      <c r="A9" s="858" t="s">
        <v>275</v>
      </c>
      <c r="B9" s="855"/>
      <c r="C9" s="855"/>
      <c r="D9" s="855"/>
      <c r="E9" s="855"/>
      <c r="F9" s="856"/>
      <c r="G9" s="858" t="s">
        <v>274</v>
      </c>
      <c r="H9" s="855"/>
      <c r="I9" s="855"/>
      <c r="J9" s="855"/>
      <c r="K9" s="855"/>
      <c r="L9" s="856"/>
    </row>
    <row r="10" spans="1:12">
      <c r="A10" s="78"/>
      <c r="B10" s="79"/>
      <c r="C10" s="79" t="s">
        <v>185</v>
      </c>
      <c r="D10" s="79" t="s">
        <v>216</v>
      </c>
      <c r="E10" s="79"/>
      <c r="F10" s="80"/>
      <c r="G10" s="79"/>
      <c r="H10" s="79"/>
      <c r="I10" s="79" t="s">
        <v>185</v>
      </c>
      <c r="J10" s="79" t="s">
        <v>216</v>
      </c>
      <c r="K10" s="79"/>
      <c r="L10" s="80"/>
    </row>
    <row r="11" spans="1:12" s="82" customFormat="1" ht="27" customHeight="1">
      <c r="A11" s="81" t="s">
        <v>188</v>
      </c>
      <c r="G11" s="81"/>
    </row>
    <row r="12" spans="1:12">
      <c r="A12" s="859" t="s">
        <v>146</v>
      </c>
      <c r="B12" s="859"/>
      <c r="C12" s="859"/>
      <c r="D12" s="859"/>
      <c r="E12" s="859"/>
      <c r="F12" s="859"/>
      <c r="G12" s="857" t="s">
        <v>147</v>
      </c>
      <c r="H12" s="857"/>
      <c r="I12" s="857"/>
      <c r="J12" s="857"/>
      <c r="K12" s="857"/>
      <c r="L12" s="857"/>
    </row>
    <row r="13" spans="1:12">
      <c r="A13" s="83" t="s">
        <v>110</v>
      </c>
      <c r="B13" s="71" t="s">
        <v>189</v>
      </c>
      <c r="C13" s="71"/>
      <c r="D13" s="71"/>
      <c r="E13" s="71"/>
      <c r="F13" s="72"/>
      <c r="G13" s="85" t="s">
        <v>110</v>
      </c>
      <c r="H13" s="71" t="s">
        <v>189</v>
      </c>
      <c r="I13" s="71"/>
      <c r="J13" s="71"/>
      <c r="K13" s="71"/>
      <c r="L13" s="72"/>
    </row>
    <row r="14" spans="1:12">
      <c r="A14" s="77" t="s">
        <v>110</v>
      </c>
      <c r="B14" s="69" t="s">
        <v>190</v>
      </c>
      <c r="F14" s="74"/>
      <c r="G14" s="84" t="s">
        <v>110</v>
      </c>
      <c r="H14" s="69" t="s">
        <v>190</v>
      </c>
      <c r="L14" s="74"/>
    </row>
    <row r="15" spans="1:12">
      <c r="A15" s="858" t="s">
        <v>191</v>
      </c>
      <c r="B15" s="855"/>
      <c r="C15" s="855"/>
      <c r="D15" s="69" t="s">
        <v>217</v>
      </c>
      <c r="F15" s="74"/>
      <c r="G15" s="858" t="s">
        <v>191</v>
      </c>
      <c r="H15" s="855"/>
      <c r="I15" s="855"/>
      <c r="J15" s="69" t="s">
        <v>211</v>
      </c>
      <c r="L15" s="74"/>
    </row>
    <row r="16" spans="1:12">
      <c r="A16" s="76" t="s">
        <v>207</v>
      </c>
      <c r="F16" s="74"/>
      <c r="G16" s="69" t="s">
        <v>209</v>
      </c>
      <c r="L16" s="74"/>
    </row>
    <row r="17" spans="1:12">
      <c r="A17" s="858" t="s">
        <v>192</v>
      </c>
      <c r="B17" s="855"/>
      <c r="C17" s="855"/>
      <c r="D17" s="855"/>
      <c r="E17" s="69" t="s">
        <v>193</v>
      </c>
      <c r="F17" s="74" t="s">
        <v>194</v>
      </c>
      <c r="G17" s="858" t="s">
        <v>192</v>
      </c>
      <c r="H17" s="855"/>
      <c r="I17" s="855"/>
      <c r="J17" s="855"/>
      <c r="K17" s="69" t="s">
        <v>193</v>
      </c>
      <c r="L17" s="74" t="s">
        <v>194</v>
      </c>
    </row>
    <row r="18" spans="1:12">
      <c r="A18" s="76"/>
      <c r="F18" s="74"/>
      <c r="L18" s="74"/>
    </row>
    <row r="19" spans="1:12">
      <c r="A19" s="76" t="s">
        <v>172</v>
      </c>
      <c r="C19" s="69" t="s">
        <v>173</v>
      </c>
      <c r="F19" s="74" t="s">
        <v>195</v>
      </c>
      <c r="G19" s="69" t="s">
        <v>172</v>
      </c>
      <c r="I19" s="69" t="s">
        <v>186</v>
      </c>
      <c r="L19" s="74" t="s">
        <v>195</v>
      </c>
    </row>
    <row r="20" spans="1:12">
      <c r="A20" s="852" t="s">
        <v>603</v>
      </c>
      <c r="B20" s="853"/>
      <c r="C20" s="853"/>
      <c r="D20" s="853"/>
      <c r="E20" s="853"/>
      <c r="F20" s="854"/>
      <c r="G20" s="852" t="s">
        <v>603</v>
      </c>
      <c r="H20" s="853"/>
      <c r="I20" s="853"/>
      <c r="J20" s="853"/>
      <c r="K20" s="853"/>
      <c r="L20" s="854"/>
    </row>
    <row r="21" spans="1:12">
      <c r="A21" s="76" t="s">
        <v>604</v>
      </c>
      <c r="F21" s="74"/>
      <c r="G21" s="76" t="s">
        <v>604</v>
      </c>
      <c r="L21" s="74"/>
    </row>
    <row r="22" spans="1:12">
      <c r="A22" s="76"/>
      <c r="C22" s="69" t="s">
        <v>185</v>
      </c>
      <c r="D22" s="69" t="s">
        <v>106</v>
      </c>
      <c r="F22" s="74"/>
      <c r="I22" s="69" t="s">
        <v>185</v>
      </c>
      <c r="J22" s="69" t="s">
        <v>196</v>
      </c>
      <c r="L22" s="74"/>
    </row>
    <row r="23" spans="1:12" ht="8.25" customHeight="1">
      <c r="A23" s="78"/>
      <c r="B23" s="79"/>
      <c r="C23" s="79"/>
      <c r="D23" s="79"/>
      <c r="E23" s="79"/>
      <c r="F23" s="80"/>
      <c r="G23" s="79"/>
      <c r="H23" s="79"/>
      <c r="I23" s="79"/>
      <c r="J23" s="79"/>
      <c r="K23" s="79"/>
      <c r="L23" s="80"/>
    </row>
    <row r="24" spans="1:12" s="82" customFormat="1" ht="28.5" customHeight="1">
      <c r="A24" s="81" t="s">
        <v>197</v>
      </c>
      <c r="G24" s="81"/>
    </row>
    <row r="25" spans="1:12">
      <c r="A25" s="857" t="s">
        <v>179</v>
      </c>
      <c r="B25" s="857"/>
      <c r="C25" s="857"/>
      <c r="D25" s="857"/>
      <c r="E25" s="857"/>
      <c r="F25" s="857"/>
      <c r="G25" s="857" t="s">
        <v>147</v>
      </c>
      <c r="H25" s="857"/>
      <c r="I25" s="857"/>
      <c r="J25" s="857"/>
      <c r="K25" s="857"/>
      <c r="L25" s="857"/>
    </row>
    <row r="26" spans="1:12">
      <c r="A26" s="83" t="s">
        <v>110</v>
      </c>
      <c r="B26" s="71" t="s">
        <v>198</v>
      </c>
      <c r="C26" s="71"/>
      <c r="D26" s="71"/>
      <c r="E26" s="71"/>
      <c r="F26" s="72"/>
      <c r="G26" s="83" t="s">
        <v>110</v>
      </c>
      <c r="H26" s="71" t="s">
        <v>198</v>
      </c>
      <c r="I26" s="71"/>
      <c r="J26" s="71"/>
      <c r="K26" s="71"/>
      <c r="L26" s="72"/>
    </row>
    <row r="27" spans="1:12">
      <c r="A27" s="77" t="s">
        <v>110</v>
      </c>
      <c r="B27" s="69" t="s">
        <v>199</v>
      </c>
      <c r="F27" s="74"/>
      <c r="G27" s="77" t="s">
        <v>110</v>
      </c>
      <c r="H27" s="69" t="s">
        <v>199</v>
      </c>
      <c r="L27" s="74"/>
    </row>
    <row r="28" spans="1:12">
      <c r="A28" s="76"/>
      <c r="B28" s="69" t="s">
        <v>200</v>
      </c>
      <c r="F28" s="74"/>
      <c r="H28" s="69" t="s">
        <v>200</v>
      </c>
      <c r="L28" s="74"/>
    </row>
    <row r="29" spans="1:12">
      <c r="A29" s="858" t="s">
        <v>191</v>
      </c>
      <c r="B29" s="855"/>
      <c r="C29" s="855"/>
      <c r="D29" s="69" t="s">
        <v>218</v>
      </c>
      <c r="F29" s="74"/>
      <c r="G29" s="858" t="s">
        <v>191</v>
      </c>
      <c r="H29" s="855"/>
      <c r="I29" s="855"/>
      <c r="J29" s="69" t="s">
        <v>210</v>
      </c>
      <c r="L29" s="74"/>
    </row>
    <row r="30" spans="1:12">
      <c r="A30" s="76" t="s">
        <v>219</v>
      </c>
      <c r="F30" s="74"/>
      <c r="G30" s="69" t="s">
        <v>209</v>
      </c>
      <c r="L30" s="74"/>
    </row>
    <row r="31" spans="1:12">
      <c r="A31" s="858" t="s">
        <v>192</v>
      </c>
      <c r="B31" s="855"/>
      <c r="C31" s="855"/>
      <c r="D31" s="855"/>
      <c r="E31" s="69" t="s">
        <v>193</v>
      </c>
      <c r="F31" s="74" t="s">
        <v>194</v>
      </c>
      <c r="G31" s="858" t="s">
        <v>192</v>
      </c>
      <c r="H31" s="855"/>
      <c r="I31" s="855"/>
      <c r="J31" s="855"/>
      <c r="K31" s="69" t="s">
        <v>201</v>
      </c>
      <c r="L31" s="74" t="s">
        <v>194</v>
      </c>
    </row>
    <row r="32" spans="1:12">
      <c r="A32" s="76"/>
      <c r="F32" s="74"/>
      <c r="L32" s="74"/>
    </row>
    <row r="33" spans="1:12">
      <c r="A33" s="76" t="s">
        <v>172</v>
      </c>
      <c r="C33" s="69" t="s">
        <v>106</v>
      </c>
      <c r="F33" s="74"/>
      <c r="G33" s="69" t="s">
        <v>172</v>
      </c>
      <c r="I33" s="853" t="s">
        <v>106</v>
      </c>
      <c r="J33" s="853"/>
      <c r="K33" s="853"/>
      <c r="L33" s="854"/>
    </row>
    <row r="34" spans="1:12">
      <c r="A34" s="76"/>
      <c r="B34" s="855" t="str">
        <f>'p6'!A11</f>
        <v>(นายอัฏฐสิทธิ์ อสิพงษ์)</v>
      </c>
      <c r="C34" s="855"/>
      <c r="D34" s="855"/>
      <c r="E34" s="855"/>
      <c r="F34" s="856"/>
      <c r="H34" s="855" t="str">
        <f>'p6'!A11</f>
        <v>(นายอัฏฐสิทธิ์ อสิพงษ์)</v>
      </c>
      <c r="I34" s="855"/>
      <c r="J34" s="855"/>
      <c r="K34" s="855"/>
      <c r="L34" s="856"/>
    </row>
    <row r="35" spans="1:12">
      <c r="A35" s="260" t="str">
        <f>"ตำแหน่ง"&amp;" "&amp;'p6'!A12:D12</f>
        <v>ตำแหน่ง ผู้อำนวยการโรงพยาบาลส่งเสริมสุขภาพตำบลบ้านผักไหม</v>
      </c>
      <c r="F35" s="74"/>
      <c r="G35" s="260" t="str">
        <f>A35</f>
        <v>ตำแหน่ง ผู้อำนวยการโรงพยาบาลส่งเสริมสุขภาพตำบลบ้านผักไหม</v>
      </c>
      <c r="L35" s="74"/>
    </row>
    <row r="36" spans="1:12">
      <c r="A36" s="78"/>
      <c r="B36" s="79"/>
      <c r="C36" s="79" t="s">
        <v>185</v>
      </c>
      <c r="D36" s="79"/>
      <c r="E36" s="79"/>
      <c r="F36" s="80"/>
      <c r="G36" s="78"/>
      <c r="H36" s="79"/>
      <c r="I36" s="79" t="s">
        <v>185</v>
      </c>
      <c r="J36" s="79"/>
      <c r="K36" s="79"/>
      <c r="L36" s="80"/>
    </row>
  </sheetData>
  <sheetProtection algorithmName="SHA-512" hashValue="SEfQi5algsZtzVa0Ke8Gl4OzjBFixU7qcWWpa4jNm0O1AFbqI0unTSouQ9/j/BRhVL3uG/v3GqrhG9ciIULZkQ==" saltValue="H4jDuvZQ98pgvmbDPYxD7g==" spinCount="100000" sheet="1" objects="1" scenarios="1"/>
  <mergeCells count="23">
    <mergeCell ref="A2:F2"/>
    <mergeCell ref="G2:L2"/>
    <mergeCell ref="A12:F12"/>
    <mergeCell ref="G12:L12"/>
    <mergeCell ref="A20:F20"/>
    <mergeCell ref="G20:L20"/>
    <mergeCell ref="A17:D17"/>
    <mergeCell ref="G17:J17"/>
    <mergeCell ref="A15:C15"/>
    <mergeCell ref="I8:L8"/>
    <mergeCell ref="G9:L9"/>
    <mergeCell ref="A8:F8"/>
    <mergeCell ref="A9:F9"/>
    <mergeCell ref="G15:I15"/>
    <mergeCell ref="B34:F34"/>
    <mergeCell ref="H34:L34"/>
    <mergeCell ref="A25:F25"/>
    <mergeCell ref="G25:L25"/>
    <mergeCell ref="I33:L33"/>
    <mergeCell ref="A29:C29"/>
    <mergeCell ref="G29:I29"/>
    <mergeCell ref="G31:J31"/>
    <mergeCell ref="A31:D31"/>
  </mergeCells>
  <printOptions horizontalCentered="1"/>
  <pageMargins left="0.78740157480314965" right="0.39370078740157483" top="0.59055118110236227" bottom="0.19685039370078741" header="0.31496062992125984" footer="0.31496062992125984"/>
  <pageSetup paperSize="9" fitToHeight="0" orientation="portrait" horizont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H33"/>
  <sheetViews>
    <sheetView zoomScale="88" zoomScaleNormal="88" workbookViewId="0">
      <selection activeCell="H9" sqref="H9"/>
    </sheetView>
  </sheetViews>
  <sheetFormatPr defaultColWidth="9" defaultRowHeight="14.25"/>
  <cols>
    <col min="1" max="1" width="6.75" style="63" customWidth="1"/>
    <col min="2" max="3" width="26.625" style="63" customWidth="1"/>
    <col min="4" max="4" width="25.625" style="63" customWidth="1"/>
    <col min="5" max="5" width="12.5" style="63" customWidth="1"/>
    <col min="6" max="6" width="14.625" style="63" customWidth="1"/>
    <col min="7" max="16384" width="9" style="63"/>
  </cols>
  <sheetData>
    <row r="1" spans="1:8" ht="20.25">
      <c r="A1" s="861" t="s">
        <v>202</v>
      </c>
      <c r="B1" s="861"/>
      <c r="C1" s="861"/>
      <c r="D1" s="861"/>
      <c r="E1" s="861"/>
      <c r="F1" s="861"/>
    </row>
    <row r="2" spans="1:8" ht="20.25">
      <c r="A2" s="861" t="s">
        <v>1020</v>
      </c>
      <c r="B2" s="861"/>
      <c r="C2" s="861"/>
      <c r="D2" s="861"/>
      <c r="E2" s="861"/>
      <c r="F2" s="861"/>
    </row>
    <row r="3" spans="1:8" ht="20.25">
      <c r="A3" s="861" t="str">
        <f>IF('p1'!B4=code!A16,code!A16,IF('p1'!B4=code!A17,code!A18))</f>
        <v xml:space="preserve"> /   ครั้งที่ 1 วันที่ 1 ตุลาคม 2568 ถึง 31 มีนาคม 2569</v>
      </c>
      <c r="B3" s="861"/>
      <c r="C3" s="861"/>
      <c r="D3" s="861"/>
      <c r="E3" s="861"/>
      <c r="F3" s="861"/>
    </row>
    <row r="4" spans="1:8" ht="20.25">
      <c r="A4" s="862" t="str">
        <f>'p9'!B8</f>
        <v xml:space="preserve">โรงพยาบาลส่งเสริมสุขภาพตำบลบ้านผักไหม ตำบลผักไหม อำเภอห้วยทับทัน กองสาธารณสุข                                             </v>
      </c>
      <c r="B4" s="862"/>
      <c r="C4" s="862"/>
      <c r="D4" s="862"/>
      <c r="E4" s="862"/>
      <c r="F4" s="862"/>
    </row>
    <row r="5" spans="1:8" ht="20.65" customHeight="1">
      <c r="A5" s="871" t="s">
        <v>4</v>
      </c>
      <c r="B5" s="871" t="s">
        <v>205</v>
      </c>
      <c r="C5" s="863" t="s">
        <v>34</v>
      </c>
      <c r="D5" s="871" t="s">
        <v>607</v>
      </c>
      <c r="E5" s="864" t="s">
        <v>204</v>
      </c>
      <c r="F5" s="867" t="s">
        <v>24</v>
      </c>
    </row>
    <row r="6" spans="1:8" ht="20.65" customHeight="1">
      <c r="A6" s="872"/>
      <c r="B6" s="872"/>
      <c r="C6" s="863"/>
      <c r="D6" s="872"/>
      <c r="E6" s="865"/>
      <c r="F6" s="868"/>
    </row>
    <row r="7" spans="1:8" ht="20.65" customHeight="1">
      <c r="A7" s="873"/>
      <c r="B7" s="873"/>
      <c r="C7" s="863"/>
      <c r="D7" s="873"/>
      <c r="E7" s="866"/>
      <c r="F7" s="869"/>
    </row>
    <row r="8" spans="1:8" ht="20.25">
      <c r="A8" s="65">
        <v>1</v>
      </c>
      <c r="B8" s="306" t="s">
        <v>463</v>
      </c>
      <c r="C8" s="178" t="s">
        <v>228</v>
      </c>
      <c r="D8" s="173" t="s">
        <v>440</v>
      </c>
      <c r="E8" s="181"/>
      <c r="F8" s="289">
        <f>IF(E8&gt;=90,"ดีเด่น",IF(E8&gt;=80,"ดีมาก",IF(E8&gt;=70,"ดี",IF(E8&gt;=60,"พอใจ",IF(E8&gt;=50,"ต้องปรับปรุง",0)))))</f>
        <v>0</v>
      </c>
      <c r="H8"/>
    </row>
    <row r="9" spans="1:8" ht="20.25">
      <c r="A9" s="65">
        <v>2</v>
      </c>
      <c r="B9" s="307" t="s">
        <v>605</v>
      </c>
      <c r="C9" s="178" t="s">
        <v>223</v>
      </c>
      <c r="D9" s="173" t="s">
        <v>440</v>
      </c>
      <c r="E9" s="317"/>
      <c r="F9" s="289">
        <f>IF(E9&gt;=90,"ดีเด่น",IF(E9&gt;=80,"ดีมาก",IF(E9&gt;=70,"ดี",IF(E9&gt;=60,"พอใจ",IF(E9&gt;=50,"ต้องปรับปรุง",0)))))</f>
        <v>0</v>
      </c>
      <c r="H9"/>
    </row>
    <row r="10" spans="1:8" ht="20.25">
      <c r="A10" s="65">
        <v>3</v>
      </c>
      <c r="B10" s="307" t="s">
        <v>606</v>
      </c>
      <c r="C10" s="178" t="s">
        <v>226</v>
      </c>
      <c r="D10" s="173" t="s">
        <v>440</v>
      </c>
      <c r="E10" s="317"/>
      <c r="F10" s="289">
        <f t="shared" ref="F10:F22" si="0">IF(E10&gt;=90,"ดีเด่น",IF(E10&gt;=80,"ดีมาก",IF(E10&gt;=70,"ดี",IF(E10&gt;=60,"พอใจ",IF(E10&gt;=50,"ต้องปรับปรุง",0)))))</f>
        <v>0</v>
      </c>
      <c r="H10"/>
    </row>
    <row r="11" spans="1:8" ht="20.25">
      <c r="A11" s="64">
        <v>4</v>
      </c>
      <c r="B11" s="306" t="s">
        <v>464</v>
      </c>
      <c r="C11" s="178" t="s">
        <v>398</v>
      </c>
      <c r="D11" s="173" t="s">
        <v>439</v>
      </c>
      <c r="E11" s="181"/>
      <c r="F11" s="289">
        <f t="shared" si="0"/>
        <v>0</v>
      </c>
      <c r="H11"/>
    </row>
    <row r="12" spans="1:8" ht="20.25">
      <c r="A12" s="64">
        <v>5</v>
      </c>
      <c r="B12" s="306" t="s">
        <v>465</v>
      </c>
      <c r="C12" s="178" t="s">
        <v>397</v>
      </c>
      <c r="D12" s="173" t="s">
        <v>439</v>
      </c>
      <c r="E12" s="181"/>
      <c r="F12" s="289">
        <f>IF(E12&gt;=90,"ดีเด่น",IF(E12&gt;=80,"ดีมาก",IF(E12&gt;=70,"ดี",IF(E12&gt;=60,"พอใจ",IF(E12&gt;=50,"ต้องปรับปรุง",0)))))</f>
        <v>0</v>
      </c>
      <c r="H12"/>
    </row>
    <row r="13" spans="1:8" ht="20.25">
      <c r="A13" s="64">
        <v>6</v>
      </c>
      <c r="B13" s="306"/>
      <c r="C13" s="178"/>
      <c r="D13" s="173"/>
      <c r="E13" s="181"/>
      <c r="F13" s="289">
        <f t="shared" si="0"/>
        <v>0</v>
      </c>
    </row>
    <row r="14" spans="1:8" ht="20.25">
      <c r="A14" s="64">
        <v>7</v>
      </c>
      <c r="B14" s="306"/>
      <c r="C14" s="178"/>
      <c r="D14" s="173"/>
      <c r="E14" s="181"/>
      <c r="F14" s="289">
        <f t="shared" si="0"/>
        <v>0</v>
      </c>
    </row>
    <row r="15" spans="1:8" ht="20.25">
      <c r="A15" s="64">
        <v>8</v>
      </c>
      <c r="B15" s="307"/>
      <c r="C15" s="178"/>
      <c r="D15" s="173"/>
      <c r="E15" s="308"/>
      <c r="F15" s="289">
        <f t="shared" si="0"/>
        <v>0</v>
      </c>
    </row>
    <row r="16" spans="1:8" ht="20.25">
      <c r="A16" s="64">
        <v>9</v>
      </c>
      <c r="B16" s="307"/>
      <c r="C16" s="178"/>
      <c r="D16" s="173"/>
      <c r="E16" s="308"/>
      <c r="F16" s="289">
        <f t="shared" si="0"/>
        <v>0</v>
      </c>
    </row>
    <row r="17" spans="1:6" ht="20.25">
      <c r="A17" s="64">
        <v>10</v>
      </c>
      <c r="B17" s="307"/>
      <c r="C17" s="178"/>
      <c r="D17" s="173"/>
      <c r="E17" s="308"/>
      <c r="F17" s="289">
        <f t="shared" si="0"/>
        <v>0</v>
      </c>
    </row>
    <row r="18" spans="1:6" ht="20.25">
      <c r="A18" s="64">
        <v>11</v>
      </c>
      <c r="B18" s="307"/>
      <c r="C18" s="178"/>
      <c r="D18" s="173"/>
      <c r="E18" s="308"/>
      <c r="F18" s="289">
        <f t="shared" si="0"/>
        <v>0</v>
      </c>
    </row>
    <row r="19" spans="1:6" ht="20.25">
      <c r="A19" s="64">
        <v>12</v>
      </c>
      <c r="B19" s="307"/>
      <c r="C19" s="178"/>
      <c r="D19" s="173"/>
      <c r="E19" s="308"/>
      <c r="F19" s="289">
        <f t="shared" si="0"/>
        <v>0</v>
      </c>
    </row>
    <row r="20" spans="1:6" ht="20.25">
      <c r="A20" s="64">
        <v>13</v>
      </c>
      <c r="B20" s="307"/>
      <c r="C20" s="178"/>
      <c r="D20" s="173"/>
      <c r="E20" s="308"/>
      <c r="F20" s="289">
        <f t="shared" si="0"/>
        <v>0</v>
      </c>
    </row>
    <row r="21" spans="1:6" ht="20.25">
      <c r="A21" s="64">
        <v>14</v>
      </c>
      <c r="B21" s="307"/>
      <c r="C21" s="178"/>
      <c r="D21" s="173"/>
      <c r="E21" s="308"/>
      <c r="F21" s="289">
        <f t="shared" si="0"/>
        <v>0</v>
      </c>
    </row>
    <row r="22" spans="1:6" ht="20.25">
      <c r="A22" s="64">
        <v>15</v>
      </c>
      <c r="B22" s="307"/>
      <c r="C22" s="182"/>
      <c r="D22" s="173"/>
      <c r="E22" s="308"/>
      <c r="F22" s="289">
        <f t="shared" si="0"/>
        <v>0</v>
      </c>
    </row>
    <row r="23" spans="1:6" ht="20.25">
      <c r="A23" s="113"/>
      <c r="B23" s="303"/>
      <c r="C23" s="304"/>
      <c r="D23" s="304"/>
      <c r="E23" s="305"/>
      <c r="F23" s="114"/>
    </row>
    <row r="24" spans="1:6" ht="20.25">
      <c r="A24" s="115"/>
      <c r="B24" s="870" t="s">
        <v>206</v>
      </c>
      <c r="C24" s="870"/>
      <c r="D24" s="870"/>
      <c r="E24" s="870"/>
      <c r="F24" s="115"/>
    </row>
    <row r="25" spans="1:6" ht="20.25">
      <c r="A25" s="115"/>
      <c r="B25" s="870" t="str">
        <f>'p6'!A11</f>
        <v>(นายอัฏฐสิทธิ์ อสิพงษ์)</v>
      </c>
      <c r="C25" s="870"/>
      <c r="D25" s="870"/>
      <c r="E25" s="870"/>
      <c r="F25" s="115"/>
    </row>
    <row r="26" spans="1:6" ht="20.25">
      <c r="A26" s="115"/>
      <c r="B26" s="870" t="str">
        <f>"ผู้อำนวยการ"&amp;'p1'!C10</f>
        <v>ผู้อำนวยการโรงพยาบาลส่งเสริมสุขภาพตำบลบ้านผักไหม</v>
      </c>
      <c r="C26" s="870"/>
      <c r="D26" s="870"/>
      <c r="E26" s="870"/>
      <c r="F26" s="115"/>
    </row>
    <row r="27" spans="1:6" ht="18.75">
      <c r="A27" s="66"/>
      <c r="B27" s="860"/>
      <c r="C27" s="860"/>
      <c r="D27" s="860"/>
      <c r="E27" s="860"/>
      <c r="F27" s="66"/>
    </row>
    <row r="28" spans="1:6" ht="18.75">
      <c r="A28" s="66"/>
      <c r="B28" s="67"/>
      <c r="C28" s="67"/>
      <c r="D28" s="67"/>
      <c r="E28" s="67"/>
      <c r="F28" s="66"/>
    </row>
    <row r="29" spans="1:6" ht="18.75">
      <c r="A29" s="66"/>
      <c r="B29" s="67"/>
      <c r="C29" s="67"/>
      <c r="D29" s="67"/>
      <c r="E29" s="67"/>
      <c r="F29" s="66"/>
    </row>
    <row r="30" spans="1:6" ht="18.75">
      <c r="A30" s="66"/>
      <c r="B30" s="67"/>
      <c r="C30" s="67"/>
      <c r="D30" s="67"/>
      <c r="E30" s="67"/>
      <c r="F30" s="66"/>
    </row>
    <row r="31" spans="1:6" ht="18.75">
      <c r="A31" s="66"/>
      <c r="B31" s="67"/>
      <c r="C31" s="66"/>
      <c r="D31" s="66"/>
      <c r="E31" s="67"/>
      <c r="F31" s="67"/>
    </row>
    <row r="32" spans="1:6" ht="18.75">
      <c r="A32" s="66"/>
      <c r="B32" s="67"/>
      <c r="C32" s="66"/>
      <c r="D32" s="66"/>
      <c r="E32" s="67"/>
      <c r="F32" s="67"/>
    </row>
    <row r="33" spans="1:6" ht="18.75">
      <c r="A33" s="66"/>
      <c r="B33" s="67"/>
      <c r="C33" s="66"/>
      <c r="D33" s="66"/>
      <c r="E33" s="67"/>
      <c r="F33" s="67"/>
    </row>
  </sheetData>
  <sheetProtection algorithmName="SHA-512" hashValue="eLHmwIc4lmslRo2kwRM2dixDnLWcI2UdqjVRBchQUZXpSzMCGnEvgOMK9jQZhC83rhgGczvPqsY4tTayqY8N/A==" saltValue="pVUQaV//n8KmOiC9tQZocA==" spinCount="100000" sheet="1" objects="1" scenarios="1"/>
  <protectedRanges>
    <protectedRange sqref="D8:D22" name="Range1"/>
    <protectedRange sqref="C8:C22" name="Range1_1"/>
  </protectedRanges>
  <mergeCells count="14">
    <mergeCell ref="B27:E27"/>
    <mergeCell ref="A1:F1"/>
    <mergeCell ref="A2:F2"/>
    <mergeCell ref="A3:F3"/>
    <mergeCell ref="A4:F4"/>
    <mergeCell ref="C5:C7"/>
    <mergeCell ref="E5:E7"/>
    <mergeCell ref="F5:F7"/>
    <mergeCell ref="B24:E24"/>
    <mergeCell ref="B25:E25"/>
    <mergeCell ref="B26:E26"/>
    <mergeCell ref="D5:D7"/>
    <mergeCell ref="B5:B7"/>
    <mergeCell ref="A5:A7"/>
  </mergeCells>
  <conditionalFormatting sqref="F8:F22">
    <cfRule type="containsText" dxfId="1" priority="1" operator="containsText" text="0">
      <formula>NOT(ISERROR(SEARCH("0",F8)))</formula>
    </cfRule>
  </conditionalFormatting>
  <printOptions horizontalCentered="1"/>
  <pageMargins left="0.78740157480314965" right="0.31496062992125984" top="0.74803149606299213" bottom="0.35433070866141736" header="0.31496062992125984" footer="0.31496062992125984"/>
  <pageSetup paperSize="9" scale="76" fitToHeight="0" orientation="portrait" horizontalDpi="4294967293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4D21B46-2B1C-48C1-B944-B3B03F0893E0}">
          <x14:formula1>
            <xm:f>code!$A$1:$A$6</xm:f>
          </x14:formula1>
          <xm:sqref>D8:D22</xm:sqref>
        </x14:dataValidation>
        <x14:dataValidation type="list" allowBlank="1" showInputMessage="1" showErrorMessage="1" xr:uid="{E65D24D6-510E-49D7-84CC-53C6F96DD9B4}">
          <x14:formula1>
            <xm:f>code!$B$1:$B$11</xm:f>
          </x14:formula1>
          <xm:sqref>C13:C22</xm:sqref>
        </x14:dataValidation>
        <x14:dataValidation type="list" allowBlank="1" showInputMessage="1" showErrorMessage="1" xr:uid="{2D4F2590-B14D-41BE-8204-3DE5A311FD7C}">
          <x14:formula1>
            <xm:f>code!$B$1:$B$15</xm:f>
          </x14:formula1>
          <xm:sqref>C8:C12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91A58-0F71-4E76-8F12-25B8352A3747}">
  <sheetPr>
    <pageSetUpPr fitToPage="1"/>
  </sheetPr>
  <dimension ref="A1:K24"/>
  <sheetViews>
    <sheetView zoomScale="70" zoomScaleNormal="70" workbookViewId="0">
      <selection activeCell="M18" sqref="M18"/>
    </sheetView>
  </sheetViews>
  <sheetFormatPr defaultRowHeight="14.25"/>
  <cols>
    <col min="1" max="1" width="6.625" customWidth="1"/>
    <col min="2" max="2" width="26" customWidth="1"/>
    <col min="3" max="3" width="48.625" customWidth="1"/>
  </cols>
  <sheetData>
    <row r="1" spans="1:11" ht="20.25">
      <c r="A1" s="861" t="s">
        <v>221</v>
      </c>
      <c r="B1" s="861"/>
      <c r="C1" s="861"/>
      <c r="D1" s="861"/>
      <c r="E1" s="861"/>
      <c r="F1" s="861"/>
      <c r="G1" s="861"/>
      <c r="H1" s="861"/>
      <c r="I1" s="861"/>
      <c r="J1" s="861"/>
      <c r="K1" s="147"/>
    </row>
    <row r="2" spans="1:11" ht="20.25">
      <c r="A2" s="861" t="str">
        <f>สรุป!A3</f>
        <v xml:space="preserve"> /   ครั้งที่ 1 วันที่ 1 ตุลาคม 2568 ถึง 31 มีนาคม 2569</v>
      </c>
      <c r="B2" s="861"/>
      <c r="C2" s="861"/>
      <c r="D2" s="861"/>
      <c r="E2" s="861"/>
      <c r="F2" s="861"/>
      <c r="G2" s="861"/>
      <c r="H2" s="861"/>
      <c r="I2" s="861"/>
      <c r="J2" s="861"/>
      <c r="K2" s="147"/>
    </row>
    <row r="3" spans="1:11" ht="20.65" customHeight="1">
      <c r="A3" s="877" t="s">
        <v>4</v>
      </c>
      <c r="B3" s="877" t="s">
        <v>205</v>
      </c>
      <c r="C3" s="880" t="s">
        <v>34</v>
      </c>
      <c r="D3" s="874" t="s">
        <v>125</v>
      </c>
      <c r="E3" s="874" t="s">
        <v>126</v>
      </c>
      <c r="F3" s="881" t="s">
        <v>127</v>
      </c>
      <c r="G3" s="881" t="s">
        <v>222</v>
      </c>
      <c r="H3" s="884" t="s">
        <v>128</v>
      </c>
      <c r="I3" s="874" t="s">
        <v>129</v>
      </c>
      <c r="J3" s="881" t="s">
        <v>130</v>
      </c>
      <c r="K3" s="874" t="s">
        <v>131</v>
      </c>
    </row>
    <row r="4" spans="1:11" ht="20.65" customHeight="1">
      <c r="A4" s="878"/>
      <c r="B4" s="878"/>
      <c r="C4" s="880"/>
      <c r="D4" s="875"/>
      <c r="E4" s="875"/>
      <c r="F4" s="882"/>
      <c r="G4" s="882"/>
      <c r="H4" s="885"/>
      <c r="I4" s="875"/>
      <c r="J4" s="882"/>
      <c r="K4" s="875"/>
    </row>
    <row r="5" spans="1:11" ht="20.65" customHeight="1">
      <c r="A5" s="879"/>
      <c r="B5" s="879"/>
      <c r="C5" s="880"/>
      <c r="D5" s="876"/>
      <c r="E5" s="876"/>
      <c r="F5" s="883"/>
      <c r="G5" s="883"/>
      <c r="H5" s="886"/>
      <c r="I5" s="876"/>
      <c r="J5" s="883"/>
      <c r="K5" s="876"/>
    </row>
    <row r="6" spans="1:11" ht="20.25">
      <c r="A6" s="65">
        <v>1</v>
      </c>
      <c r="B6" s="309" t="str">
        <f>สรุป!B8</f>
        <v>นางสาวสุพัตรา  สืบเสาะเสมอ</v>
      </c>
      <c r="C6" s="309" t="str">
        <f>สรุป!C8&amp;สรุป!D8</f>
        <v>เจ้าพนักงานการเงินและบัญชีวิชาชีพ(ใช้วุฒิการศึกษา)</v>
      </c>
      <c r="D6" s="183"/>
      <c r="E6" s="183"/>
      <c r="F6" s="183"/>
      <c r="G6" s="183"/>
      <c r="H6" s="183"/>
      <c r="I6" s="183"/>
      <c r="J6" s="183"/>
      <c r="K6" s="179">
        <f>SUM(D6:J6)</f>
        <v>0</v>
      </c>
    </row>
    <row r="7" spans="1:11" ht="20.25">
      <c r="A7" s="65">
        <v>2</v>
      </c>
      <c r="B7" s="309" t="str">
        <f>สรุป!B9</f>
        <v xml:space="preserve">นางสาวจิรัชญา ผักไหม </v>
      </c>
      <c r="C7" s="309" t="str">
        <f>สรุป!C9&amp;สรุป!D9</f>
        <v>พยาบาลวิชาชีพ วิชาชีพ(ใช้วุฒิการศึกษา)</v>
      </c>
      <c r="D7" s="183"/>
      <c r="E7" s="183"/>
      <c r="F7" s="183"/>
      <c r="G7" s="183"/>
      <c r="H7" s="183"/>
      <c r="I7" s="183"/>
      <c r="J7" s="183"/>
      <c r="K7" s="179">
        <f t="shared" ref="K7:K9" si="0">SUM(D7:J7)</f>
        <v>0</v>
      </c>
    </row>
    <row r="8" spans="1:11" ht="20.25">
      <c r="A8" s="65">
        <v>3</v>
      </c>
      <c r="B8" s="309" t="str">
        <f>สรุป!B10</f>
        <v xml:space="preserve">นางสาวปรียาภรณ์ มุลตีกะ    </v>
      </c>
      <c r="C8" s="309" t="str">
        <f>สรุป!C10&amp;สรุป!D10</f>
        <v>แพทย์แผนไทยวิชาชีพ(ใช้วุฒิการศึกษา)</v>
      </c>
      <c r="D8" s="183"/>
      <c r="E8" s="183"/>
      <c r="F8" s="183"/>
      <c r="G8" s="183"/>
      <c r="H8" s="183"/>
      <c r="I8" s="183"/>
      <c r="J8" s="183"/>
      <c r="K8" s="179">
        <f t="shared" si="0"/>
        <v>0</v>
      </c>
    </row>
    <row r="9" spans="1:11" ht="20.25">
      <c r="A9" s="64">
        <v>4</v>
      </c>
      <c r="B9" s="309" t="str">
        <f>สรุป!B11</f>
        <v>นายสมหมาย  กระสังข์</v>
      </c>
      <c r="C9" s="309" t="str">
        <f>สรุป!C11&amp;สรุป!D11</f>
        <v>คนสวนทั่วไป(ไม่ใช้วุฒิการศึกษา)</v>
      </c>
      <c r="D9" s="183"/>
      <c r="E9" s="183"/>
      <c r="F9" s="183"/>
      <c r="G9" s="183"/>
      <c r="H9" s="183"/>
      <c r="I9" s="183"/>
      <c r="J9" s="183"/>
      <c r="K9" s="179">
        <f t="shared" si="0"/>
        <v>0</v>
      </c>
    </row>
    <row r="10" spans="1:11" ht="20.25">
      <c r="A10" s="64">
        <v>5</v>
      </c>
      <c r="B10" s="309" t="str">
        <f>สรุป!B12</f>
        <v>นางจำปี  อุดม</v>
      </c>
      <c r="C10" s="309" t="str">
        <f>สรุป!C12&amp;สรุป!D12</f>
        <v>ทำความสะอาดทั่วไป(ไม่ใช้วุฒิการศึกษา)</v>
      </c>
      <c r="D10" s="183"/>
      <c r="E10" s="183"/>
      <c r="F10" s="183"/>
      <c r="G10" s="183"/>
      <c r="H10" s="183"/>
      <c r="I10" s="183"/>
      <c r="J10" s="183"/>
      <c r="K10" s="179"/>
    </row>
    <row r="11" spans="1:11" ht="20.25">
      <c r="A11" s="64">
        <v>6</v>
      </c>
      <c r="B11" s="309">
        <f>สรุป!B13</f>
        <v>0</v>
      </c>
      <c r="C11" s="309" t="str">
        <f>สรุป!C13&amp;สรุป!D13</f>
        <v/>
      </c>
      <c r="D11" s="183"/>
      <c r="E11" s="183"/>
      <c r="F11" s="183"/>
      <c r="G11" s="183"/>
      <c r="H11" s="183"/>
      <c r="I11" s="183"/>
      <c r="J11" s="183"/>
      <c r="K11" s="179"/>
    </row>
    <row r="12" spans="1:11" ht="20.25">
      <c r="A12" s="64">
        <v>7</v>
      </c>
      <c r="B12" s="309">
        <f>สรุป!B14</f>
        <v>0</v>
      </c>
      <c r="C12" s="309" t="str">
        <f>สรุป!C14&amp;สรุป!D14</f>
        <v/>
      </c>
      <c r="D12" s="183"/>
      <c r="E12" s="183"/>
      <c r="F12" s="183"/>
      <c r="G12" s="183"/>
      <c r="H12" s="183"/>
      <c r="I12" s="183"/>
      <c r="J12" s="183"/>
      <c r="K12" s="179"/>
    </row>
    <row r="13" spans="1:11" ht="20.25">
      <c r="A13" s="64">
        <v>8</v>
      </c>
      <c r="B13" s="309">
        <f>สรุป!B15</f>
        <v>0</v>
      </c>
      <c r="C13" s="309" t="str">
        <f>สรุป!C15&amp;สรุป!D15</f>
        <v/>
      </c>
      <c r="D13" s="183"/>
      <c r="E13" s="183"/>
      <c r="F13" s="183"/>
      <c r="G13" s="183"/>
      <c r="H13" s="183"/>
      <c r="I13" s="183"/>
      <c r="J13" s="183"/>
      <c r="K13" s="179"/>
    </row>
    <row r="14" spans="1:11" ht="20.25">
      <c r="A14" s="64">
        <v>9</v>
      </c>
      <c r="B14" s="309">
        <f>สรุป!B16</f>
        <v>0</v>
      </c>
      <c r="C14" s="309" t="str">
        <f>สรุป!C16&amp;สรุป!D16</f>
        <v/>
      </c>
      <c r="D14" s="183"/>
      <c r="E14" s="183"/>
      <c r="F14" s="183"/>
      <c r="G14" s="183"/>
      <c r="H14" s="183"/>
      <c r="I14" s="183"/>
      <c r="J14" s="183"/>
      <c r="K14" s="179"/>
    </row>
    <row r="15" spans="1:11" ht="20.25">
      <c r="A15" s="64">
        <v>10</v>
      </c>
      <c r="B15" s="309">
        <f>สรุป!B17</f>
        <v>0</v>
      </c>
      <c r="C15" s="309" t="str">
        <f>สรุป!C17&amp;สรุป!D17</f>
        <v/>
      </c>
      <c r="D15" s="183"/>
      <c r="E15" s="183"/>
      <c r="F15" s="183"/>
      <c r="G15" s="183"/>
      <c r="H15" s="183"/>
      <c r="I15" s="183"/>
      <c r="J15" s="183"/>
      <c r="K15" s="179"/>
    </row>
    <row r="16" spans="1:11" ht="20.25">
      <c r="A16" s="64">
        <v>11</v>
      </c>
      <c r="B16" s="309">
        <f>สรุป!B18</f>
        <v>0</v>
      </c>
      <c r="C16" s="309" t="str">
        <f>สรุป!C18&amp;สรุป!D18</f>
        <v/>
      </c>
      <c r="D16" s="183"/>
      <c r="E16" s="183"/>
      <c r="F16" s="183"/>
      <c r="G16" s="183"/>
      <c r="H16" s="183"/>
      <c r="I16" s="183"/>
      <c r="J16" s="183"/>
      <c r="K16" s="179"/>
    </row>
    <row r="17" spans="1:11" ht="20.25">
      <c r="A17" s="64">
        <v>12</v>
      </c>
      <c r="B17" s="309">
        <f>สรุป!B19</f>
        <v>0</v>
      </c>
      <c r="C17" s="309" t="str">
        <f>สรุป!C19&amp;สรุป!D19</f>
        <v/>
      </c>
      <c r="D17" s="183"/>
      <c r="E17" s="183"/>
      <c r="F17" s="183"/>
      <c r="G17" s="183"/>
      <c r="H17" s="183"/>
      <c r="I17" s="183"/>
      <c r="J17" s="183"/>
      <c r="K17" s="179"/>
    </row>
    <row r="18" spans="1:11" ht="20.25">
      <c r="A18" s="64">
        <v>13</v>
      </c>
      <c r="B18" s="309">
        <f>สรุป!B20</f>
        <v>0</v>
      </c>
      <c r="C18" s="309" t="str">
        <f>สรุป!C20&amp;สรุป!D20</f>
        <v/>
      </c>
      <c r="D18" s="183"/>
      <c r="E18" s="183"/>
      <c r="F18" s="183"/>
      <c r="G18" s="183"/>
      <c r="H18" s="183"/>
      <c r="I18" s="183"/>
      <c r="J18" s="183"/>
      <c r="K18" s="179"/>
    </row>
    <row r="19" spans="1:11" ht="20.25">
      <c r="A19" s="64">
        <v>14</v>
      </c>
      <c r="B19" s="309">
        <f>สรุป!B21</f>
        <v>0</v>
      </c>
      <c r="C19" s="309" t="str">
        <f>สรุป!C21&amp;สรุป!D21</f>
        <v/>
      </c>
      <c r="D19" s="183"/>
      <c r="E19" s="183"/>
      <c r="F19" s="183"/>
      <c r="G19" s="183"/>
      <c r="H19" s="183"/>
      <c r="I19" s="183"/>
      <c r="J19" s="183"/>
      <c r="K19" s="179"/>
    </row>
    <row r="20" spans="1:11" ht="20.25">
      <c r="A20" s="64">
        <v>15</v>
      </c>
      <c r="B20" s="309">
        <f>สรุป!B22</f>
        <v>0</v>
      </c>
      <c r="C20" s="309" t="str">
        <f>สรุป!C22&amp;สรุป!D22</f>
        <v/>
      </c>
      <c r="D20" s="183"/>
      <c r="E20" s="183"/>
      <c r="F20" s="183"/>
      <c r="G20" s="183"/>
      <c r="H20" s="183"/>
      <c r="I20" s="183"/>
      <c r="J20" s="183"/>
      <c r="K20" s="179"/>
    </row>
    <row r="21" spans="1:11" ht="20.25">
      <c r="A21" s="113"/>
      <c r="B21" s="303"/>
      <c r="C21" s="113"/>
      <c r="D21" s="305"/>
      <c r="E21" s="113"/>
      <c r="F21" s="147"/>
      <c r="G21" s="147"/>
      <c r="H21" s="147"/>
      <c r="I21" s="147"/>
      <c r="J21" s="147"/>
      <c r="K21" s="147"/>
    </row>
    <row r="22" spans="1:11" ht="20.25">
      <c r="A22" s="113"/>
      <c r="B22" s="870" t="s">
        <v>206</v>
      </c>
      <c r="C22" s="870"/>
      <c r="D22" s="870"/>
      <c r="E22" s="113"/>
      <c r="F22" s="147"/>
      <c r="G22" s="147"/>
      <c r="H22" s="147"/>
      <c r="I22" s="147"/>
      <c r="J22" s="147"/>
      <c r="K22" s="147"/>
    </row>
    <row r="23" spans="1:11" ht="20.25">
      <c r="A23" s="113"/>
      <c r="B23" s="870" t="str">
        <f>'p6'!A11</f>
        <v>(นายอัฏฐสิทธิ์ อสิพงษ์)</v>
      </c>
      <c r="C23" s="870"/>
      <c r="D23" s="870"/>
      <c r="E23" s="113"/>
      <c r="F23" s="147"/>
      <c r="G23" s="147"/>
      <c r="H23" s="147"/>
      <c r="I23" s="147"/>
      <c r="J23" s="147"/>
      <c r="K23" s="147"/>
    </row>
    <row r="24" spans="1:11" ht="20.25">
      <c r="A24" s="113"/>
      <c r="B24" s="870" t="str">
        <f>สรุป!B26</f>
        <v>ผู้อำนวยการโรงพยาบาลส่งเสริมสุขภาพตำบลบ้านผักไหม</v>
      </c>
      <c r="C24" s="870"/>
      <c r="D24" s="870"/>
      <c r="E24" s="113"/>
      <c r="F24" s="147"/>
      <c r="G24" s="147"/>
      <c r="H24" s="147"/>
      <c r="I24" s="147"/>
      <c r="J24" s="147"/>
      <c r="K24" s="147"/>
    </row>
  </sheetData>
  <sheetProtection algorithmName="SHA-512" hashValue="UveEqhiUj7nL0ZdJvA2UQ0a8Gli2QtahdxhfmaD4PphgZjCP8siSuCgf8QqKjn/bDhc4LOQy3jrWH1HE+eaGXQ==" saltValue="bz/Ky/OzRpbITODbkCw8Jw==" spinCount="100000" sheet="1" objects="1" scenarios="1"/>
  <mergeCells count="16">
    <mergeCell ref="A1:J1"/>
    <mergeCell ref="A2:J2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B22:D22"/>
    <mergeCell ref="B23:D23"/>
    <mergeCell ref="B24:D24"/>
    <mergeCell ref="A3:A5"/>
    <mergeCell ref="B3:B5"/>
  </mergeCells>
  <conditionalFormatting sqref="B6:B20">
    <cfRule type="containsText" dxfId="0" priority="1" operator="containsText" text="0">
      <formula>NOT(ISERROR(SEARCH("0",B6)))</formula>
    </cfRule>
  </conditionalFormatting>
  <pageMargins left="0.7" right="0.7" top="0.75" bottom="0.75" header="0.3" footer="0.3"/>
  <pageSetup scale="79" fitToHeight="0" orientation="landscape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291DF-1B18-4CF7-8EBD-E566010AAA5A}">
  <sheetPr>
    <pageSetUpPr fitToPage="1"/>
  </sheetPr>
  <dimension ref="A1:Q41"/>
  <sheetViews>
    <sheetView zoomScale="60" zoomScaleNormal="60" workbookViewId="0">
      <selection activeCell="K11" sqref="K11"/>
    </sheetView>
  </sheetViews>
  <sheetFormatPr defaultColWidth="9" defaultRowHeight="24.75" customHeight="1"/>
  <cols>
    <col min="1" max="1" width="9" style="228"/>
    <col min="2" max="2" width="40.25" style="220" customWidth="1"/>
    <col min="3" max="3" width="12" style="220" customWidth="1"/>
    <col min="4" max="4" width="26.25" style="220" customWidth="1"/>
    <col min="5" max="5" width="16.625" style="220" customWidth="1"/>
    <col min="6" max="6" width="25.875" style="220" customWidth="1"/>
    <col min="7" max="7" width="9" style="230"/>
    <col min="8" max="8" width="13.5" style="230" customWidth="1"/>
    <col min="9" max="9" width="9" style="230"/>
    <col min="10" max="10" width="11.25" style="230" bestFit="1" customWidth="1"/>
    <col min="11" max="11" width="12.375" style="230" customWidth="1"/>
    <col min="12" max="12" width="10.5" style="230" customWidth="1"/>
    <col min="13" max="13" width="8.75" style="230" customWidth="1"/>
    <col min="14" max="14" width="16.5" style="230" customWidth="1"/>
    <col min="15" max="15" width="14.875" style="230" customWidth="1"/>
    <col min="16" max="16" width="14.25" style="230" customWidth="1"/>
    <col min="17" max="17" width="14.375" style="230" customWidth="1"/>
    <col min="18" max="16384" width="9" style="220"/>
  </cols>
  <sheetData>
    <row r="1" spans="1:17" ht="24.75" customHeight="1">
      <c r="A1" s="889" t="s">
        <v>445</v>
      </c>
      <c r="B1" s="889"/>
      <c r="C1" s="889"/>
      <c r="D1" s="889"/>
      <c r="E1" s="889"/>
      <c r="F1" s="889"/>
      <c r="G1" s="889"/>
      <c r="H1" s="889"/>
      <c r="I1" s="889"/>
      <c r="J1" s="889"/>
      <c r="K1" s="889"/>
      <c r="L1" s="889"/>
      <c r="M1" s="889"/>
      <c r="N1" s="889"/>
      <c r="O1" s="889"/>
      <c r="P1" s="889"/>
      <c r="Q1" s="889"/>
    </row>
    <row r="2" spans="1:17" ht="24.75" customHeight="1">
      <c r="A2" s="890" t="s">
        <v>1021</v>
      </c>
      <c r="B2" s="890"/>
      <c r="C2" s="890"/>
      <c r="D2" s="890"/>
      <c r="E2" s="890"/>
      <c r="F2" s="890"/>
      <c r="G2" s="890"/>
      <c r="H2" s="890"/>
      <c r="I2" s="890"/>
      <c r="J2" s="890"/>
      <c r="K2" s="890"/>
      <c r="L2" s="890"/>
      <c r="M2" s="890"/>
      <c r="N2" s="890"/>
      <c r="O2" s="890"/>
      <c r="P2" s="890"/>
      <c r="Q2" s="890"/>
    </row>
    <row r="3" spans="1:17" ht="24.75" customHeight="1">
      <c r="A3" s="891" t="s">
        <v>203</v>
      </c>
      <c r="B3" s="893" t="s">
        <v>446</v>
      </c>
      <c r="C3" s="893" t="s">
        <v>447</v>
      </c>
      <c r="D3" s="893" t="s">
        <v>205</v>
      </c>
      <c r="E3" s="893" t="s">
        <v>34</v>
      </c>
      <c r="F3" s="895" t="s">
        <v>1004</v>
      </c>
      <c r="G3" s="896"/>
      <c r="H3" s="896"/>
      <c r="I3" s="896"/>
      <c r="J3" s="897"/>
      <c r="K3" s="887" t="s">
        <v>798</v>
      </c>
      <c r="L3" s="898" t="s">
        <v>1008</v>
      </c>
      <c r="M3" s="899"/>
      <c r="N3" s="899"/>
      <c r="O3" s="900"/>
      <c r="P3" s="887" t="s">
        <v>449</v>
      </c>
      <c r="Q3" s="887" t="s">
        <v>450</v>
      </c>
    </row>
    <row r="4" spans="1:17" ht="98.25" customHeight="1">
      <c r="A4" s="892"/>
      <c r="B4" s="894"/>
      <c r="C4" s="894"/>
      <c r="D4" s="894"/>
      <c r="E4" s="894"/>
      <c r="F4" s="223" t="s">
        <v>451</v>
      </c>
      <c r="G4" s="222" t="s">
        <v>791</v>
      </c>
      <c r="H4" s="222" t="s">
        <v>792</v>
      </c>
      <c r="I4" s="222" t="s">
        <v>452</v>
      </c>
      <c r="J4" s="222" t="s">
        <v>453</v>
      </c>
      <c r="K4" s="888"/>
      <c r="L4" s="224" t="s">
        <v>1007</v>
      </c>
      <c r="M4" s="224" t="s">
        <v>1003</v>
      </c>
      <c r="N4" s="224" t="s">
        <v>1006</v>
      </c>
      <c r="O4" s="224" t="s">
        <v>1005</v>
      </c>
      <c r="P4" s="888"/>
      <c r="Q4" s="888"/>
    </row>
    <row r="5" spans="1:17" ht="24.75" customHeight="1">
      <c r="A5" s="419">
        <v>1</v>
      </c>
      <c r="B5" s="420" t="s">
        <v>454</v>
      </c>
      <c r="C5" s="420" t="s">
        <v>455</v>
      </c>
      <c r="D5" s="421" t="s">
        <v>456</v>
      </c>
      <c r="E5" s="422" t="s">
        <v>457</v>
      </c>
      <c r="F5" s="451" t="s">
        <v>965</v>
      </c>
      <c r="G5" s="452">
        <v>70</v>
      </c>
      <c r="H5" s="452">
        <v>27</v>
      </c>
      <c r="I5" s="225">
        <f>G5+H5</f>
        <v>97</v>
      </c>
      <c r="J5" s="225">
        <f>I5*70/100</f>
        <v>67.900000000000006</v>
      </c>
      <c r="K5" s="633">
        <v>10</v>
      </c>
      <c r="L5" s="452">
        <v>9</v>
      </c>
      <c r="M5" s="452">
        <v>4.75</v>
      </c>
      <c r="N5" s="452">
        <v>3</v>
      </c>
      <c r="O5" s="452">
        <v>2</v>
      </c>
      <c r="P5" s="225">
        <f>SUM(J5:O5)</f>
        <v>96.65</v>
      </c>
      <c r="Q5" s="226" t="str">
        <f t="shared" ref="Q5:Q27" si="0">VLOOKUP(P5,tb_score,4,1)</f>
        <v>ดีเด่น4</v>
      </c>
    </row>
    <row r="6" spans="1:17" ht="24.75" customHeight="1">
      <c r="A6" s="419">
        <v>2</v>
      </c>
      <c r="B6" s="420" t="s">
        <v>454</v>
      </c>
      <c r="C6" s="420" t="s">
        <v>455</v>
      </c>
      <c r="D6" s="421" t="s">
        <v>458</v>
      </c>
      <c r="E6" s="423" t="s">
        <v>460</v>
      </c>
      <c r="F6" s="451" t="s">
        <v>229</v>
      </c>
      <c r="G6" s="452">
        <v>70</v>
      </c>
      <c r="H6" s="452">
        <v>27</v>
      </c>
      <c r="I6" s="225">
        <f t="shared" ref="I6:I27" si="1">G6+H6</f>
        <v>97</v>
      </c>
      <c r="J6" s="225">
        <f t="shared" ref="J6:J27" si="2">I6*70/100</f>
        <v>67.900000000000006</v>
      </c>
      <c r="K6" s="633">
        <v>10</v>
      </c>
      <c r="L6" s="452">
        <v>8</v>
      </c>
      <c r="M6" s="452">
        <v>5</v>
      </c>
      <c r="N6" s="452">
        <v>3</v>
      </c>
      <c r="O6" s="452">
        <v>1</v>
      </c>
      <c r="P6" s="225">
        <f t="shared" ref="P6:P27" si="3">SUM(J6:O6)</f>
        <v>94.9</v>
      </c>
      <c r="Q6" s="226" t="str">
        <f t="shared" si="0"/>
        <v>ดีมาก1</v>
      </c>
    </row>
    <row r="7" spans="1:17" s="227" customFormat="1" ht="24.75" customHeight="1">
      <c r="A7" s="419">
        <v>3</v>
      </c>
      <c r="B7" s="423" t="s">
        <v>454</v>
      </c>
      <c r="C7" s="423" t="s">
        <v>455</v>
      </c>
      <c r="D7" s="423" t="s">
        <v>459</v>
      </c>
      <c r="E7" s="423" t="s">
        <v>460</v>
      </c>
      <c r="F7" s="451" t="s">
        <v>228</v>
      </c>
      <c r="G7" s="452">
        <v>70</v>
      </c>
      <c r="H7" s="452">
        <v>27</v>
      </c>
      <c r="I7" s="225">
        <f t="shared" si="1"/>
        <v>97</v>
      </c>
      <c r="J7" s="225">
        <f t="shared" si="2"/>
        <v>67.900000000000006</v>
      </c>
      <c r="K7" s="633">
        <v>10</v>
      </c>
      <c r="L7" s="452">
        <v>8</v>
      </c>
      <c r="M7" s="452">
        <v>5</v>
      </c>
      <c r="N7" s="452">
        <v>3</v>
      </c>
      <c r="O7" s="452">
        <v>2</v>
      </c>
      <c r="P7" s="225">
        <f t="shared" si="3"/>
        <v>95.9</v>
      </c>
      <c r="Q7" s="226" t="str">
        <f t="shared" si="0"/>
        <v>ดีเด่น5</v>
      </c>
    </row>
    <row r="8" spans="1:17" s="227" customFormat="1" ht="24.75" customHeight="1">
      <c r="A8" s="419">
        <v>4</v>
      </c>
      <c r="B8" s="423" t="s">
        <v>454</v>
      </c>
      <c r="C8" s="423" t="s">
        <v>455</v>
      </c>
      <c r="D8" s="423" t="s">
        <v>461</v>
      </c>
      <c r="E8" s="423" t="s">
        <v>460</v>
      </c>
      <c r="F8" s="451" t="s">
        <v>397</v>
      </c>
      <c r="G8" s="452">
        <v>70</v>
      </c>
      <c r="H8" s="452">
        <v>27</v>
      </c>
      <c r="I8" s="225">
        <f t="shared" si="1"/>
        <v>97</v>
      </c>
      <c r="J8" s="225">
        <f t="shared" si="2"/>
        <v>67.900000000000006</v>
      </c>
      <c r="K8" s="633">
        <v>10</v>
      </c>
      <c r="L8" s="452">
        <v>8</v>
      </c>
      <c r="M8" s="452">
        <v>4.75</v>
      </c>
      <c r="N8" s="452">
        <v>2</v>
      </c>
      <c r="O8" s="452">
        <v>1</v>
      </c>
      <c r="P8" s="225">
        <f t="shared" si="3"/>
        <v>93.65</v>
      </c>
      <c r="Q8" s="226" t="str">
        <f t="shared" si="0"/>
        <v>ดีมาก2</v>
      </c>
    </row>
    <row r="9" spans="1:17" ht="24.75" customHeight="1">
      <c r="A9" s="419">
        <v>5</v>
      </c>
      <c r="B9" s="423" t="s">
        <v>454</v>
      </c>
      <c r="C9" s="420" t="s">
        <v>455</v>
      </c>
      <c r="D9" s="421" t="s">
        <v>613</v>
      </c>
      <c r="E9" s="422" t="s">
        <v>460</v>
      </c>
      <c r="F9" s="451" t="s">
        <v>226</v>
      </c>
      <c r="G9" s="452">
        <v>70</v>
      </c>
      <c r="H9" s="452">
        <v>27</v>
      </c>
      <c r="I9" s="225">
        <f t="shared" si="1"/>
        <v>97</v>
      </c>
      <c r="J9" s="225">
        <f t="shared" si="2"/>
        <v>67.900000000000006</v>
      </c>
      <c r="K9" s="633">
        <v>10</v>
      </c>
      <c r="L9" s="452">
        <v>8</v>
      </c>
      <c r="M9" s="452">
        <v>5</v>
      </c>
      <c r="N9" s="452">
        <v>3</v>
      </c>
      <c r="O9" s="452">
        <v>2</v>
      </c>
      <c r="P9" s="225">
        <f t="shared" si="3"/>
        <v>95.9</v>
      </c>
      <c r="Q9" s="226" t="str">
        <f t="shared" si="0"/>
        <v>ดีเด่น5</v>
      </c>
    </row>
    <row r="10" spans="1:17" s="227" customFormat="1" ht="24.75" customHeight="1">
      <c r="A10" s="424">
        <v>6</v>
      </c>
      <c r="B10" s="425" t="s">
        <v>462</v>
      </c>
      <c r="C10" s="425" t="s">
        <v>455</v>
      </c>
      <c r="D10" s="426" t="s">
        <v>463</v>
      </c>
      <c r="E10" s="425" t="s">
        <v>460</v>
      </c>
      <c r="F10" s="451" t="s">
        <v>228</v>
      </c>
      <c r="G10" s="452">
        <v>70</v>
      </c>
      <c r="H10" s="452">
        <v>27</v>
      </c>
      <c r="I10" s="225">
        <f t="shared" si="1"/>
        <v>97</v>
      </c>
      <c r="J10" s="225">
        <f t="shared" si="2"/>
        <v>67.900000000000006</v>
      </c>
      <c r="K10" s="633">
        <v>8</v>
      </c>
      <c r="L10" s="452">
        <v>10</v>
      </c>
      <c r="M10" s="452">
        <v>4.75</v>
      </c>
      <c r="N10" s="452">
        <v>3</v>
      </c>
      <c r="O10" s="452">
        <v>2</v>
      </c>
      <c r="P10" s="225">
        <f t="shared" si="3"/>
        <v>95.65</v>
      </c>
      <c r="Q10" s="226" t="str">
        <f t="shared" si="0"/>
        <v>ดีเด่น5</v>
      </c>
    </row>
    <row r="11" spans="1:17" s="227" customFormat="1" ht="24.75" customHeight="1">
      <c r="A11" s="424">
        <v>7</v>
      </c>
      <c r="B11" s="425" t="s">
        <v>462</v>
      </c>
      <c r="C11" s="425" t="s">
        <v>455</v>
      </c>
      <c r="D11" s="426" t="s">
        <v>464</v>
      </c>
      <c r="E11" s="425" t="s">
        <v>460</v>
      </c>
      <c r="F11" s="451" t="s">
        <v>398</v>
      </c>
      <c r="G11" s="452">
        <v>70</v>
      </c>
      <c r="H11" s="452">
        <v>27</v>
      </c>
      <c r="I11" s="225">
        <f t="shared" si="1"/>
        <v>97</v>
      </c>
      <c r="J11" s="225">
        <f t="shared" si="2"/>
        <v>67.900000000000006</v>
      </c>
      <c r="K11" s="633">
        <v>8</v>
      </c>
      <c r="L11" s="452">
        <v>8</v>
      </c>
      <c r="M11" s="452">
        <v>5</v>
      </c>
      <c r="N11" s="452">
        <v>3</v>
      </c>
      <c r="O11" s="452">
        <v>2</v>
      </c>
      <c r="P11" s="225">
        <f t="shared" si="3"/>
        <v>93.9</v>
      </c>
      <c r="Q11" s="226" t="str">
        <f t="shared" si="0"/>
        <v>ดีมาก2</v>
      </c>
    </row>
    <row r="12" spans="1:17" s="227" customFormat="1" ht="24.75" customHeight="1">
      <c r="A12" s="424">
        <v>8</v>
      </c>
      <c r="B12" s="425" t="s">
        <v>462</v>
      </c>
      <c r="C12" s="425" t="s">
        <v>455</v>
      </c>
      <c r="D12" s="426" t="s">
        <v>465</v>
      </c>
      <c r="E12" s="425" t="s">
        <v>460</v>
      </c>
      <c r="F12" s="451" t="s">
        <v>397</v>
      </c>
      <c r="G12" s="452">
        <v>70</v>
      </c>
      <c r="H12" s="452">
        <v>27</v>
      </c>
      <c r="I12" s="225">
        <f t="shared" si="1"/>
        <v>97</v>
      </c>
      <c r="J12" s="225">
        <f t="shared" si="2"/>
        <v>67.900000000000006</v>
      </c>
      <c r="K12" s="633">
        <v>8</v>
      </c>
      <c r="L12" s="452">
        <v>8</v>
      </c>
      <c r="M12" s="452">
        <v>5</v>
      </c>
      <c r="N12" s="452">
        <v>3</v>
      </c>
      <c r="O12" s="452">
        <v>2</v>
      </c>
      <c r="P12" s="225">
        <f t="shared" si="3"/>
        <v>93.9</v>
      </c>
      <c r="Q12" s="226" t="str">
        <f t="shared" si="0"/>
        <v>ดีมาก2</v>
      </c>
    </row>
    <row r="13" spans="1:17" ht="24.75" customHeight="1">
      <c r="A13" s="424">
        <v>9</v>
      </c>
      <c r="B13" s="425" t="s">
        <v>462</v>
      </c>
      <c r="C13" s="427" t="s">
        <v>455</v>
      </c>
      <c r="D13" s="426" t="s">
        <v>605</v>
      </c>
      <c r="E13" s="428" t="s">
        <v>460</v>
      </c>
      <c r="F13" s="451" t="s">
        <v>223</v>
      </c>
      <c r="G13" s="452">
        <v>70</v>
      </c>
      <c r="H13" s="452">
        <v>27</v>
      </c>
      <c r="I13" s="225">
        <f t="shared" si="1"/>
        <v>97</v>
      </c>
      <c r="J13" s="225">
        <f t="shared" si="2"/>
        <v>67.900000000000006</v>
      </c>
      <c r="K13" s="633">
        <v>8</v>
      </c>
      <c r="L13" s="453">
        <v>9</v>
      </c>
      <c r="M13" s="453">
        <v>4.75</v>
      </c>
      <c r="N13" s="453">
        <v>3</v>
      </c>
      <c r="O13" s="453">
        <v>2</v>
      </c>
      <c r="P13" s="225">
        <f t="shared" si="3"/>
        <v>94.65</v>
      </c>
      <c r="Q13" s="226" t="str">
        <f t="shared" si="0"/>
        <v>ดีมาก1</v>
      </c>
    </row>
    <row r="14" spans="1:17" s="227" customFormat="1" ht="24.75" customHeight="1">
      <c r="A14" s="424">
        <v>10</v>
      </c>
      <c r="B14" s="425" t="s">
        <v>462</v>
      </c>
      <c r="C14" s="425" t="s">
        <v>455</v>
      </c>
      <c r="D14" s="426" t="s">
        <v>606</v>
      </c>
      <c r="E14" s="425" t="s">
        <v>460</v>
      </c>
      <c r="F14" s="451" t="s">
        <v>226</v>
      </c>
      <c r="G14" s="452">
        <v>70</v>
      </c>
      <c r="H14" s="452">
        <v>27</v>
      </c>
      <c r="I14" s="225">
        <f t="shared" si="1"/>
        <v>97</v>
      </c>
      <c r="J14" s="225">
        <f t="shared" si="2"/>
        <v>67.900000000000006</v>
      </c>
      <c r="K14" s="633">
        <v>8</v>
      </c>
      <c r="L14" s="453">
        <v>9</v>
      </c>
      <c r="M14" s="453">
        <v>4.75</v>
      </c>
      <c r="N14" s="453">
        <v>3</v>
      </c>
      <c r="O14" s="453">
        <v>2</v>
      </c>
      <c r="P14" s="225">
        <f t="shared" si="3"/>
        <v>94.65</v>
      </c>
      <c r="Q14" s="226" t="str">
        <f t="shared" si="0"/>
        <v>ดีมาก1</v>
      </c>
    </row>
    <row r="15" spans="1:17" s="227" customFormat="1" ht="24.75" customHeight="1">
      <c r="A15" s="429">
        <v>11</v>
      </c>
      <c r="B15" s="430" t="s">
        <v>466</v>
      </c>
      <c r="C15" s="430" t="s">
        <v>455</v>
      </c>
      <c r="D15" s="431" t="s">
        <v>467</v>
      </c>
      <c r="E15" s="430" t="s">
        <v>457</v>
      </c>
      <c r="F15" s="451" t="s">
        <v>965</v>
      </c>
      <c r="G15" s="452">
        <v>65</v>
      </c>
      <c r="H15" s="452">
        <v>26</v>
      </c>
      <c r="I15" s="225">
        <f t="shared" si="1"/>
        <v>91</v>
      </c>
      <c r="J15" s="225">
        <f t="shared" si="2"/>
        <v>63.7</v>
      </c>
      <c r="K15" s="633">
        <v>9</v>
      </c>
      <c r="L15" s="453">
        <v>9</v>
      </c>
      <c r="M15" s="453">
        <v>5</v>
      </c>
      <c r="N15" s="453">
        <v>3</v>
      </c>
      <c r="O15" s="453">
        <v>1</v>
      </c>
      <c r="P15" s="225">
        <f t="shared" si="3"/>
        <v>90.7</v>
      </c>
      <c r="Q15" s="226" t="str">
        <f t="shared" si="0"/>
        <v>ดีมาก5</v>
      </c>
    </row>
    <row r="16" spans="1:17" s="227" customFormat="1" ht="24.75" customHeight="1">
      <c r="A16" s="429">
        <v>12</v>
      </c>
      <c r="B16" s="430" t="s">
        <v>466</v>
      </c>
      <c r="C16" s="430" t="s">
        <v>455</v>
      </c>
      <c r="D16" s="430" t="s">
        <v>468</v>
      </c>
      <c r="E16" s="430" t="s">
        <v>460</v>
      </c>
      <c r="F16" s="451" t="s">
        <v>397</v>
      </c>
      <c r="G16" s="452">
        <v>65</v>
      </c>
      <c r="H16" s="452">
        <v>27</v>
      </c>
      <c r="I16" s="225">
        <f t="shared" si="1"/>
        <v>92</v>
      </c>
      <c r="J16" s="225">
        <f t="shared" si="2"/>
        <v>64.400000000000006</v>
      </c>
      <c r="K16" s="633">
        <v>9</v>
      </c>
      <c r="L16" s="453">
        <v>8</v>
      </c>
      <c r="M16" s="453">
        <v>5</v>
      </c>
      <c r="N16" s="453">
        <v>3</v>
      </c>
      <c r="O16" s="453">
        <v>1</v>
      </c>
      <c r="P16" s="225">
        <f t="shared" si="3"/>
        <v>90.4</v>
      </c>
      <c r="Q16" s="226" t="str">
        <f t="shared" si="0"/>
        <v>ดีมาก5</v>
      </c>
    </row>
    <row r="17" spans="1:17" ht="24.75" customHeight="1">
      <c r="A17" s="429">
        <v>13</v>
      </c>
      <c r="B17" s="430" t="s">
        <v>466</v>
      </c>
      <c r="C17" s="432" t="s">
        <v>455</v>
      </c>
      <c r="D17" s="433" t="s">
        <v>469</v>
      </c>
      <c r="E17" s="434" t="s">
        <v>460</v>
      </c>
      <c r="F17" s="451" t="s">
        <v>223</v>
      </c>
      <c r="G17" s="452">
        <v>65</v>
      </c>
      <c r="H17" s="452">
        <v>26</v>
      </c>
      <c r="I17" s="225">
        <f t="shared" si="1"/>
        <v>91</v>
      </c>
      <c r="J17" s="225">
        <f t="shared" si="2"/>
        <v>63.7</v>
      </c>
      <c r="K17" s="633">
        <v>9</v>
      </c>
      <c r="L17" s="452">
        <v>8</v>
      </c>
      <c r="M17" s="452">
        <v>5</v>
      </c>
      <c r="N17" s="452">
        <v>3</v>
      </c>
      <c r="O17" s="452">
        <v>2</v>
      </c>
      <c r="P17" s="225">
        <f t="shared" si="3"/>
        <v>90.7</v>
      </c>
      <c r="Q17" s="226" t="str">
        <f t="shared" si="0"/>
        <v>ดีมาก5</v>
      </c>
    </row>
    <row r="18" spans="1:17" ht="24.75" customHeight="1">
      <c r="A18" s="429">
        <v>14</v>
      </c>
      <c r="B18" s="435" t="s">
        <v>466</v>
      </c>
      <c r="C18" s="432" t="s">
        <v>455</v>
      </c>
      <c r="D18" s="436" t="s">
        <v>850</v>
      </c>
      <c r="E18" s="437" t="s">
        <v>460</v>
      </c>
      <c r="F18" s="451" t="s">
        <v>227</v>
      </c>
      <c r="G18" s="452">
        <v>65</v>
      </c>
      <c r="H18" s="452">
        <v>26</v>
      </c>
      <c r="I18" s="225">
        <f t="shared" si="1"/>
        <v>91</v>
      </c>
      <c r="J18" s="225">
        <f t="shared" si="2"/>
        <v>63.7</v>
      </c>
      <c r="K18" s="633">
        <v>9</v>
      </c>
      <c r="L18" s="452">
        <v>8</v>
      </c>
      <c r="M18" s="452">
        <v>5</v>
      </c>
      <c r="N18" s="452">
        <v>3</v>
      </c>
      <c r="O18" s="452">
        <v>1</v>
      </c>
      <c r="P18" s="225">
        <f t="shared" si="3"/>
        <v>89.7</v>
      </c>
      <c r="Q18" s="226" t="str">
        <f t="shared" si="0"/>
        <v>ดีมาก6</v>
      </c>
    </row>
    <row r="19" spans="1:17" s="227" customFormat="1" ht="24.75" customHeight="1">
      <c r="A19" s="438">
        <v>15</v>
      </c>
      <c r="B19" s="439" t="s">
        <v>470</v>
      </c>
      <c r="C19" s="439" t="s">
        <v>455</v>
      </c>
      <c r="D19" s="440" t="s">
        <v>471</v>
      </c>
      <c r="E19" s="439" t="s">
        <v>848</v>
      </c>
      <c r="F19" s="451" t="s">
        <v>229</v>
      </c>
      <c r="G19" s="452">
        <v>70</v>
      </c>
      <c r="H19" s="452">
        <v>27</v>
      </c>
      <c r="I19" s="225">
        <f t="shared" si="1"/>
        <v>97</v>
      </c>
      <c r="J19" s="225">
        <f t="shared" si="2"/>
        <v>67.900000000000006</v>
      </c>
      <c r="K19" s="633">
        <v>8</v>
      </c>
      <c r="L19" s="452">
        <v>9</v>
      </c>
      <c r="M19" s="452">
        <v>4.75</v>
      </c>
      <c r="N19" s="452">
        <v>3</v>
      </c>
      <c r="O19" s="452">
        <v>1</v>
      </c>
      <c r="P19" s="225">
        <f t="shared" si="3"/>
        <v>93.65</v>
      </c>
      <c r="Q19" s="226" t="str">
        <f t="shared" si="0"/>
        <v>ดีมาก2</v>
      </c>
    </row>
    <row r="20" spans="1:17" s="227" customFormat="1" ht="24.75" customHeight="1">
      <c r="A20" s="438">
        <v>16</v>
      </c>
      <c r="B20" s="439" t="s">
        <v>470</v>
      </c>
      <c r="C20" s="439" t="s">
        <v>455</v>
      </c>
      <c r="D20" s="439" t="s">
        <v>472</v>
      </c>
      <c r="E20" s="439" t="s">
        <v>460</v>
      </c>
      <c r="F20" s="451" t="s">
        <v>228</v>
      </c>
      <c r="G20" s="452">
        <v>70</v>
      </c>
      <c r="H20" s="452">
        <v>27</v>
      </c>
      <c r="I20" s="225">
        <f t="shared" si="1"/>
        <v>97</v>
      </c>
      <c r="J20" s="225">
        <f t="shared" si="2"/>
        <v>67.900000000000006</v>
      </c>
      <c r="K20" s="633">
        <v>8</v>
      </c>
      <c r="L20" s="452">
        <v>8</v>
      </c>
      <c r="M20" s="452">
        <v>4.75</v>
      </c>
      <c r="N20" s="452">
        <v>3</v>
      </c>
      <c r="O20" s="452">
        <v>1</v>
      </c>
      <c r="P20" s="225">
        <f t="shared" si="3"/>
        <v>92.65</v>
      </c>
      <c r="Q20" s="226" t="str">
        <f t="shared" si="0"/>
        <v>ดีมาก3</v>
      </c>
    </row>
    <row r="21" spans="1:17" ht="24.75" customHeight="1">
      <c r="A21" s="438">
        <v>17</v>
      </c>
      <c r="B21" s="439" t="s">
        <v>470</v>
      </c>
      <c r="C21" s="441" t="s">
        <v>455</v>
      </c>
      <c r="D21" s="442" t="s">
        <v>473</v>
      </c>
      <c r="E21" s="443" t="s">
        <v>460</v>
      </c>
      <c r="F21" s="451" t="s">
        <v>397</v>
      </c>
      <c r="G21" s="452">
        <v>70</v>
      </c>
      <c r="H21" s="452">
        <v>27</v>
      </c>
      <c r="I21" s="225">
        <f t="shared" si="1"/>
        <v>97</v>
      </c>
      <c r="J21" s="225">
        <f t="shared" si="2"/>
        <v>67.900000000000006</v>
      </c>
      <c r="K21" s="633">
        <v>8</v>
      </c>
      <c r="L21" s="452">
        <v>10</v>
      </c>
      <c r="M21" s="452">
        <v>4.75</v>
      </c>
      <c r="N21" s="452">
        <v>3</v>
      </c>
      <c r="O21" s="452">
        <v>2</v>
      </c>
      <c r="P21" s="225">
        <f t="shared" si="3"/>
        <v>95.65</v>
      </c>
      <c r="Q21" s="226" t="str">
        <f t="shared" si="0"/>
        <v>ดีเด่น5</v>
      </c>
    </row>
    <row r="22" spans="1:17" ht="24.75" customHeight="1">
      <c r="A22" s="438">
        <v>18</v>
      </c>
      <c r="B22" s="441" t="s">
        <v>470</v>
      </c>
      <c r="C22" s="441" t="s">
        <v>455</v>
      </c>
      <c r="D22" s="444" t="s">
        <v>855</v>
      </c>
      <c r="E22" s="445" t="s">
        <v>460</v>
      </c>
      <c r="F22" s="451" t="s">
        <v>227</v>
      </c>
      <c r="G22" s="634"/>
      <c r="H22" s="634"/>
      <c r="I22" s="635">
        <f t="shared" si="1"/>
        <v>0</v>
      </c>
      <c r="J22" s="635">
        <f t="shared" si="2"/>
        <v>0</v>
      </c>
      <c r="K22" s="636"/>
      <c r="L22" s="634"/>
      <c r="M22" s="634"/>
      <c r="N22" s="634"/>
      <c r="O22" s="634"/>
      <c r="P22" s="635">
        <f t="shared" si="3"/>
        <v>0</v>
      </c>
      <c r="Q22" s="637" t="str">
        <f t="shared" si="0"/>
        <v>ต้องปรับปรุง</v>
      </c>
    </row>
    <row r="23" spans="1:17" ht="24.75" customHeight="1">
      <c r="A23" s="446">
        <v>19</v>
      </c>
      <c r="B23" s="447" t="s">
        <v>474</v>
      </c>
      <c r="C23" s="447" t="s">
        <v>455</v>
      </c>
      <c r="D23" s="448" t="s">
        <v>475</v>
      </c>
      <c r="E23" s="449" t="s">
        <v>457</v>
      </c>
      <c r="F23" s="451" t="s">
        <v>965</v>
      </c>
      <c r="G23" s="452">
        <v>65</v>
      </c>
      <c r="H23" s="452">
        <v>26</v>
      </c>
      <c r="I23" s="225">
        <f t="shared" si="1"/>
        <v>91</v>
      </c>
      <c r="J23" s="225">
        <f t="shared" si="2"/>
        <v>63.7</v>
      </c>
      <c r="K23" s="633">
        <v>10</v>
      </c>
      <c r="L23" s="452">
        <v>9</v>
      </c>
      <c r="M23" s="452">
        <v>4.75</v>
      </c>
      <c r="N23" s="452">
        <v>3</v>
      </c>
      <c r="O23" s="452">
        <v>1</v>
      </c>
      <c r="P23" s="225">
        <f t="shared" si="3"/>
        <v>91.45</v>
      </c>
      <c r="Q23" s="226" t="str">
        <f t="shared" si="0"/>
        <v>ดีมาก4</v>
      </c>
    </row>
    <row r="24" spans="1:17" s="227" customFormat="1" ht="24.75" customHeight="1">
      <c r="A24" s="446">
        <v>20</v>
      </c>
      <c r="B24" s="449" t="s">
        <v>474</v>
      </c>
      <c r="C24" s="449" t="s">
        <v>455</v>
      </c>
      <c r="D24" s="448" t="s">
        <v>849</v>
      </c>
      <c r="E24" s="449" t="s">
        <v>460</v>
      </c>
      <c r="F24" s="451" t="s">
        <v>397</v>
      </c>
      <c r="G24" s="452">
        <v>65</v>
      </c>
      <c r="H24" s="452">
        <v>27</v>
      </c>
      <c r="I24" s="225">
        <f t="shared" si="1"/>
        <v>92</v>
      </c>
      <c r="J24" s="225">
        <f t="shared" si="2"/>
        <v>64.400000000000006</v>
      </c>
      <c r="K24" s="633">
        <v>10</v>
      </c>
      <c r="L24" s="452">
        <v>8</v>
      </c>
      <c r="M24" s="452">
        <v>5</v>
      </c>
      <c r="N24" s="452">
        <v>3</v>
      </c>
      <c r="O24" s="452">
        <v>1</v>
      </c>
      <c r="P24" s="225">
        <f t="shared" si="3"/>
        <v>91.4</v>
      </c>
      <c r="Q24" s="226" t="str">
        <f t="shared" si="0"/>
        <v>ดีมาก4</v>
      </c>
    </row>
    <row r="25" spans="1:17" ht="24.75" customHeight="1">
      <c r="A25" s="446">
        <v>21</v>
      </c>
      <c r="B25" s="447" t="s">
        <v>474</v>
      </c>
      <c r="C25" s="447" t="s">
        <v>455</v>
      </c>
      <c r="D25" s="450" t="s">
        <v>852</v>
      </c>
      <c r="E25" s="447" t="s">
        <v>460</v>
      </c>
      <c r="F25" s="451" t="s">
        <v>227</v>
      </c>
      <c r="G25" s="452">
        <v>65</v>
      </c>
      <c r="H25" s="452">
        <v>26</v>
      </c>
      <c r="I25" s="225">
        <f t="shared" si="1"/>
        <v>91</v>
      </c>
      <c r="J25" s="225">
        <f t="shared" si="2"/>
        <v>63.7</v>
      </c>
      <c r="K25" s="633">
        <v>10</v>
      </c>
      <c r="L25" s="452">
        <v>8</v>
      </c>
      <c r="M25" s="452">
        <v>4.75</v>
      </c>
      <c r="N25" s="452">
        <v>3</v>
      </c>
      <c r="O25" s="452">
        <v>2</v>
      </c>
      <c r="P25" s="225">
        <f t="shared" si="3"/>
        <v>91.45</v>
      </c>
      <c r="Q25" s="226" t="str">
        <f t="shared" si="0"/>
        <v>ดีมาก4</v>
      </c>
    </row>
    <row r="26" spans="1:17" ht="24.75" customHeight="1">
      <c r="A26" s="446">
        <v>22</v>
      </c>
      <c r="B26" s="447" t="s">
        <v>474</v>
      </c>
      <c r="C26" s="447" t="s">
        <v>455</v>
      </c>
      <c r="D26" s="450" t="s">
        <v>853</v>
      </c>
      <c r="E26" s="447" t="s">
        <v>460</v>
      </c>
      <c r="F26" s="451" t="s">
        <v>228</v>
      </c>
      <c r="G26" s="452">
        <v>65</v>
      </c>
      <c r="H26" s="452">
        <v>27</v>
      </c>
      <c r="I26" s="225">
        <f t="shared" si="1"/>
        <v>92</v>
      </c>
      <c r="J26" s="225">
        <f t="shared" si="2"/>
        <v>64.400000000000006</v>
      </c>
      <c r="K26" s="633">
        <v>10</v>
      </c>
      <c r="L26" s="452">
        <v>9</v>
      </c>
      <c r="M26" s="452">
        <v>4.75</v>
      </c>
      <c r="N26" s="452">
        <v>3</v>
      </c>
      <c r="O26" s="452">
        <v>1</v>
      </c>
      <c r="P26" s="225">
        <f t="shared" si="3"/>
        <v>92.15</v>
      </c>
      <c r="Q26" s="226" t="str">
        <f t="shared" si="0"/>
        <v>ดีมาก3</v>
      </c>
    </row>
    <row r="27" spans="1:17" ht="24.75" customHeight="1">
      <c r="A27" s="446">
        <v>23</v>
      </c>
      <c r="B27" s="447" t="s">
        <v>474</v>
      </c>
      <c r="C27" s="447" t="s">
        <v>455</v>
      </c>
      <c r="D27" s="450" t="s">
        <v>854</v>
      </c>
      <c r="E27" s="447" t="s">
        <v>460</v>
      </c>
      <c r="F27" s="198" t="s">
        <v>229</v>
      </c>
      <c r="G27" s="634"/>
      <c r="H27" s="634"/>
      <c r="I27" s="635">
        <f t="shared" si="1"/>
        <v>0</v>
      </c>
      <c r="J27" s="635">
        <f t="shared" si="2"/>
        <v>0</v>
      </c>
      <c r="K27" s="634"/>
      <c r="L27" s="634"/>
      <c r="M27" s="634"/>
      <c r="N27" s="634"/>
      <c r="O27" s="634"/>
      <c r="P27" s="635">
        <f t="shared" si="3"/>
        <v>0</v>
      </c>
      <c r="Q27" s="637" t="str">
        <f t="shared" si="0"/>
        <v>ต้องปรับปรุง</v>
      </c>
    </row>
    <row r="28" spans="1:17" ht="24.75" customHeight="1">
      <c r="B28" s="229" t="s">
        <v>476</v>
      </c>
      <c r="C28" s="220" t="s">
        <v>477</v>
      </c>
    </row>
    <row r="29" spans="1:17" ht="24.75" customHeight="1">
      <c r="C29" s="220" t="s">
        <v>1009</v>
      </c>
      <c r="E29" s="230"/>
      <c r="F29" s="230"/>
    </row>
    <row r="30" spans="1:17" ht="24.75" customHeight="1">
      <c r="C30" s="220" t="s">
        <v>1010</v>
      </c>
      <c r="E30" s="230"/>
      <c r="F30" s="230"/>
    </row>
    <row r="31" spans="1:17" ht="24.75" customHeight="1">
      <c r="C31" s="220" t="s">
        <v>1011</v>
      </c>
      <c r="E31" s="230"/>
      <c r="F31" s="230"/>
    </row>
    <row r="32" spans="1:17" ht="24.75" customHeight="1">
      <c r="C32" s="220" t="s">
        <v>1012</v>
      </c>
      <c r="E32" s="230"/>
      <c r="F32" s="230"/>
    </row>
    <row r="33" spans="3:6" ht="24.75" customHeight="1">
      <c r="C33" s="220" t="s">
        <v>1013</v>
      </c>
      <c r="E33" s="230"/>
      <c r="F33" s="230"/>
    </row>
    <row r="34" spans="3:6" ht="24.75" customHeight="1">
      <c r="C34" s="231" t="s">
        <v>478</v>
      </c>
    </row>
    <row r="35" spans="3:6" ht="24.75" customHeight="1">
      <c r="C35" s="220" t="s">
        <v>479</v>
      </c>
    </row>
    <row r="36" spans="3:6" ht="19.899999999999999" customHeight="1">
      <c r="D36" s="232" t="s">
        <v>480</v>
      </c>
      <c r="E36" s="232" t="s">
        <v>481</v>
      </c>
      <c r="F36" s="232" t="s">
        <v>482</v>
      </c>
    </row>
    <row r="37" spans="3:6" ht="24.75" customHeight="1">
      <c r="D37" s="233" t="s">
        <v>483</v>
      </c>
      <c r="E37" s="233" t="s">
        <v>483</v>
      </c>
      <c r="F37" s="233" t="s">
        <v>483</v>
      </c>
    </row>
    <row r="38" spans="3:6" ht="24.75" customHeight="1">
      <c r="D38" s="233" t="s">
        <v>484</v>
      </c>
      <c r="E38" s="233" t="s">
        <v>485</v>
      </c>
      <c r="F38" s="233" t="s">
        <v>486</v>
      </c>
    </row>
    <row r="39" spans="3:6" ht="24.75" customHeight="1">
      <c r="C39" s="220" t="s">
        <v>487</v>
      </c>
      <c r="D39" s="234"/>
      <c r="E39" s="234"/>
      <c r="F39" s="234"/>
    </row>
    <row r="40" spans="3:6" ht="24.75" customHeight="1">
      <c r="C40" s="220" t="s">
        <v>488</v>
      </c>
    </row>
    <row r="41" spans="3:6" ht="24.75" customHeight="1">
      <c r="C41" s="220" t="s">
        <v>489</v>
      </c>
    </row>
  </sheetData>
  <sheetProtection algorithmName="SHA-512" hashValue="HWE7t5Vrq47ZTfheBheQ++I743EavL1DQZwByl98lwxfx6ZqmuGk1mWBvLUwORs6/VYfMeWhiwZkQrQSW8inxA==" saltValue="vBPEH57W78XTwFTVeWZsnQ==" spinCount="100000" sheet="1" objects="1" scenarios="1"/>
  <protectedRanges>
    <protectedRange sqref="F5:F27" name="Range1_1_1"/>
  </protectedRanges>
  <autoFilter ref="A4:Q24" xr:uid="{00000000-0009-0000-0000-000000000000}"/>
  <mergeCells count="12">
    <mergeCell ref="P3:P4"/>
    <mergeCell ref="Q3:Q4"/>
    <mergeCell ref="A1:Q1"/>
    <mergeCell ref="A2:Q2"/>
    <mergeCell ref="A3:A4"/>
    <mergeCell ref="B3:B4"/>
    <mergeCell ref="C3:C4"/>
    <mergeCell ref="D3:D4"/>
    <mergeCell ref="E3:E4"/>
    <mergeCell ref="F3:J3"/>
    <mergeCell ref="K3:K4"/>
    <mergeCell ref="L3:O3"/>
  </mergeCells>
  <phoneticPr fontId="53" type="noConversion"/>
  <pageMargins left="0.70866141732283472" right="0.70866141732283472" top="0.74803149606299213" bottom="0.74803149606299213" header="0.31496062992125984" footer="0.31496062992125984"/>
  <pageSetup paperSize="9" scale="50" fitToHeight="0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CB687C1-5D4C-4FB7-9AFA-8EED38FC4D65}">
          <x14:formula1>
            <xm:f>code!$B$1:$B$23</xm:f>
          </x14:formula1>
          <xm:sqref>F5:F27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1C827-51C4-41AE-AE11-88397E1E426A}">
  <sheetPr>
    <pageSetUpPr fitToPage="1"/>
  </sheetPr>
  <dimension ref="A1:Q41"/>
  <sheetViews>
    <sheetView zoomScale="50" zoomScaleNormal="50" workbookViewId="0">
      <selection activeCell="U17" sqref="U17"/>
    </sheetView>
  </sheetViews>
  <sheetFormatPr defaultColWidth="9" defaultRowHeight="24.75" customHeight="1"/>
  <cols>
    <col min="1" max="1" width="9" style="228"/>
    <col min="2" max="2" width="40.25" style="220" customWidth="1"/>
    <col min="3" max="3" width="12" style="220" customWidth="1"/>
    <col min="4" max="4" width="26.25" style="220" customWidth="1"/>
    <col min="5" max="5" width="16.625" style="220" customWidth="1"/>
    <col min="6" max="6" width="23.125" style="220" customWidth="1"/>
    <col min="7" max="7" width="9" style="230"/>
    <col min="8" max="8" width="13.5" style="230" customWidth="1"/>
    <col min="9" max="9" width="9" style="230"/>
    <col min="10" max="10" width="11.25" style="230" bestFit="1" customWidth="1"/>
    <col min="11" max="11" width="12.375" style="230" customWidth="1"/>
    <col min="12" max="12" width="10.5" style="230" customWidth="1"/>
    <col min="13" max="13" width="8.75" style="230" customWidth="1"/>
    <col min="14" max="14" width="22.375" style="230" customWidth="1"/>
    <col min="15" max="15" width="14.875" style="230" customWidth="1"/>
    <col min="16" max="16" width="14.25" style="230" customWidth="1"/>
    <col min="17" max="17" width="14.375" style="230" customWidth="1"/>
    <col min="18" max="16384" width="9" style="220"/>
  </cols>
  <sheetData>
    <row r="1" spans="1:17" ht="24.75" customHeight="1">
      <c r="A1" s="889" t="s">
        <v>445</v>
      </c>
      <c r="B1" s="889"/>
      <c r="C1" s="889"/>
      <c r="D1" s="889"/>
      <c r="E1" s="889"/>
      <c r="F1" s="889"/>
      <c r="G1" s="889"/>
      <c r="H1" s="889"/>
      <c r="I1" s="889"/>
      <c r="J1" s="889"/>
      <c r="K1" s="889"/>
      <c r="L1" s="889"/>
      <c r="M1" s="889"/>
      <c r="N1" s="889"/>
      <c r="O1" s="889"/>
      <c r="P1" s="889"/>
      <c r="Q1" s="889"/>
    </row>
    <row r="2" spans="1:17" ht="24.75" customHeight="1">
      <c r="A2" s="890" t="s">
        <v>1022</v>
      </c>
      <c r="B2" s="890"/>
      <c r="C2" s="890"/>
      <c r="D2" s="890"/>
      <c r="E2" s="890"/>
      <c r="F2" s="890"/>
      <c r="G2" s="890"/>
      <c r="H2" s="890"/>
      <c r="I2" s="890"/>
      <c r="J2" s="890"/>
      <c r="K2" s="890"/>
      <c r="L2" s="890"/>
      <c r="M2" s="890"/>
      <c r="N2" s="890"/>
      <c r="O2" s="890"/>
      <c r="P2" s="890"/>
      <c r="Q2" s="890"/>
    </row>
    <row r="3" spans="1:17" ht="24.75" customHeight="1">
      <c r="A3" s="891" t="s">
        <v>203</v>
      </c>
      <c r="B3" s="893" t="s">
        <v>446</v>
      </c>
      <c r="C3" s="893" t="s">
        <v>447</v>
      </c>
      <c r="D3" s="893" t="s">
        <v>205</v>
      </c>
      <c r="E3" s="893" t="s">
        <v>34</v>
      </c>
      <c r="F3" s="895" t="s">
        <v>797</v>
      </c>
      <c r="G3" s="896"/>
      <c r="H3" s="896"/>
      <c r="I3" s="896"/>
      <c r="J3" s="897"/>
      <c r="K3" s="901" t="s">
        <v>798</v>
      </c>
      <c r="L3" s="904" t="s">
        <v>448</v>
      </c>
      <c r="M3" s="905"/>
      <c r="N3" s="905"/>
      <c r="O3" s="906"/>
      <c r="P3" s="901" t="s">
        <v>449</v>
      </c>
      <c r="Q3" s="901" t="s">
        <v>450</v>
      </c>
    </row>
    <row r="4" spans="1:17" ht="98.25" customHeight="1">
      <c r="A4" s="891"/>
      <c r="B4" s="893"/>
      <c r="C4" s="893"/>
      <c r="D4" s="893"/>
      <c r="E4" s="893"/>
      <c r="F4" s="223" t="s">
        <v>451</v>
      </c>
      <c r="G4" s="456" t="s">
        <v>791</v>
      </c>
      <c r="H4" s="456" t="s">
        <v>792</v>
      </c>
      <c r="I4" s="456" t="s">
        <v>452</v>
      </c>
      <c r="J4" s="456" t="s">
        <v>453</v>
      </c>
      <c r="K4" s="903"/>
      <c r="L4" s="457" t="s">
        <v>1007</v>
      </c>
      <c r="M4" s="457" t="s">
        <v>1003</v>
      </c>
      <c r="N4" s="457" t="s">
        <v>1006</v>
      </c>
      <c r="O4" s="457" t="s">
        <v>1005</v>
      </c>
      <c r="P4" s="902"/>
      <c r="Q4" s="902"/>
    </row>
    <row r="5" spans="1:17" ht="24.75" customHeight="1">
      <c r="A5" s="454">
        <v>1</v>
      </c>
      <c r="B5" s="455" t="str">
        <f>'รอบที่ 1'!B5</f>
        <v>03454 รพ.สต.บ้านหนองสะมอน ต.เมืองหลวง</v>
      </c>
      <c r="C5" s="455" t="str">
        <f>'รอบที่ 1'!C5</f>
        <v>ห้วยทับทัน</v>
      </c>
      <c r="D5" s="455" t="str">
        <f>'รอบที่ 1'!D5</f>
        <v>นางสาวชมธนิตา  จังอินทร์</v>
      </c>
      <c r="E5" s="455" t="str">
        <f>'รอบที่ 1'!E5</f>
        <v>พกส</v>
      </c>
      <c r="F5" s="455" t="str">
        <f>'รอบที่ 1'!F5</f>
        <v>พนักงานช่วยการพยาบาล</v>
      </c>
      <c r="G5" s="458"/>
      <c r="H5" s="458"/>
      <c r="I5" s="225">
        <f>G5+H5</f>
        <v>0</v>
      </c>
      <c r="J5" s="225">
        <f>I5*70/100</f>
        <v>0</v>
      </c>
      <c r="K5" s="458"/>
      <c r="L5" s="458"/>
      <c r="M5" s="458"/>
      <c r="N5" s="458"/>
      <c r="O5" s="458"/>
      <c r="P5" s="225">
        <f>SUM(J5:O5)</f>
        <v>0</v>
      </c>
      <c r="Q5" s="226" t="str">
        <f t="shared" ref="Q5:Q17" si="0">VLOOKUP(P5,tb_score,4,1)</f>
        <v>ต้องปรับปรุง</v>
      </c>
    </row>
    <row r="6" spans="1:17" ht="24.75" customHeight="1">
      <c r="A6" s="454">
        <v>2</v>
      </c>
      <c r="B6" s="455" t="str">
        <f>'รอบที่ 1'!B6</f>
        <v>03454 รพ.สต.บ้านหนองสะมอน ต.เมืองหลวง</v>
      </c>
      <c r="C6" s="455" t="str">
        <f>'รอบที่ 1'!C6</f>
        <v>ห้วยทับทัน</v>
      </c>
      <c r="D6" s="455" t="str">
        <f>'รอบที่ 1'!D6</f>
        <v>นางสาวชนันทิชา  ขันติ์เสน</v>
      </c>
      <c r="E6" s="455" t="str">
        <f>'รอบที่ 1'!E6</f>
        <v>ลจ.รายเดือน</v>
      </c>
      <c r="F6" s="455" t="str">
        <f>'รอบที่ 1'!F6</f>
        <v>เจ้าพนักงานธุรการ</v>
      </c>
      <c r="G6" s="458"/>
      <c r="H6" s="458"/>
      <c r="I6" s="225">
        <f t="shared" ref="I6:I27" si="1">G6+H6</f>
        <v>0</v>
      </c>
      <c r="J6" s="225">
        <f t="shared" ref="J6:J27" si="2">I6*70/100</f>
        <v>0</v>
      </c>
      <c r="K6" s="458"/>
      <c r="L6" s="458"/>
      <c r="M6" s="458"/>
      <c r="N6" s="458"/>
      <c r="O6" s="458"/>
      <c r="P6" s="225">
        <f t="shared" ref="P6:P27" si="3">SUM(J6:O6)</f>
        <v>0</v>
      </c>
      <c r="Q6" s="226" t="str">
        <f t="shared" si="0"/>
        <v>ต้องปรับปรุง</v>
      </c>
    </row>
    <row r="7" spans="1:17" ht="24.75" customHeight="1">
      <c r="A7" s="454">
        <v>3</v>
      </c>
      <c r="B7" s="455" t="str">
        <f>'รอบที่ 1'!B7</f>
        <v>03454 รพ.สต.บ้านหนองสะมอน ต.เมืองหลวง</v>
      </c>
      <c r="C7" s="455" t="str">
        <f>'รอบที่ 1'!C7</f>
        <v>ห้วยทับทัน</v>
      </c>
      <c r="D7" s="455" t="str">
        <f>'รอบที่ 1'!D7</f>
        <v>นางสาวสุวรรณา ศรีสังข์</v>
      </c>
      <c r="E7" s="455" t="str">
        <f>'รอบที่ 1'!E7</f>
        <v>ลจ.รายเดือน</v>
      </c>
      <c r="F7" s="455" t="str">
        <f>'รอบที่ 1'!F7</f>
        <v>เจ้าพนักงานการเงินและบัญชี</v>
      </c>
      <c r="G7" s="458"/>
      <c r="H7" s="458"/>
      <c r="I7" s="225">
        <f t="shared" si="1"/>
        <v>0</v>
      </c>
      <c r="J7" s="225">
        <f t="shared" si="2"/>
        <v>0</v>
      </c>
      <c r="K7" s="458"/>
      <c r="L7" s="458"/>
      <c r="M7" s="458"/>
      <c r="N7" s="458"/>
      <c r="O7" s="458"/>
      <c r="P7" s="225">
        <f t="shared" si="3"/>
        <v>0</v>
      </c>
      <c r="Q7" s="226" t="str">
        <f t="shared" si="0"/>
        <v>ต้องปรับปรุง</v>
      </c>
    </row>
    <row r="8" spans="1:17" ht="24.75" customHeight="1">
      <c r="A8" s="454">
        <v>4</v>
      </c>
      <c r="B8" s="455" t="str">
        <f>'รอบที่ 1'!B8</f>
        <v>03454 รพ.สต.บ้านหนองสะมอน ต.เมืองหลวง</v>
      </c>
      <c r="C8" s="455" t="str">
        <f>'รอบที่ 1'!C8</f>
        <v>ห้วยทับทัน</v>
      </c>
      <c r="D8" s="455" t="str">
        <f>'รอบที่ 1'!D8</f>
        <v>นางประไพ ขันธเสน</v>
      </c>
      <c r="E8" s="455" t="str">
        <f>'รอบที่ 1'!E8</f>
        <v>ลจ.รายเดือน</v>
      </c>
      <c r="F8" s="455" t="str">
        <f>'รอบที่ 1'!F8</f>
        <v>ทำความสะอาด</v>
      </c>
      <c r="G8" s="458"/>
      <c r="H8" s="458"/>
      <c r="I8" s="225">
        <f t="shared" si="1"/>
        <v>0</v>
      </c>
      <c r="J8" s="225">
        <f t="shared" si="2"/>
        <v>0</v>
      </c>
      <c r="K8" s="458"/>
      <c r="L8" s="458"/>
      <c r="M8" s="458"/>
      <c r="N8" s="458"/>
      <c r="O8" s="458"/>
      <c r="P8" s="225">
        <f t="shared" si="3"/>
        <v>0</v>
      </c>
      <c r="Q8" s="226" t="str">
        <f t="shared" si="0"/>
        <v>ต้องปรับปรุง</v>
      </c>
    </row>
    <row r="9" spans="1:17" ht="24.75" customHeight="1">
      <c r="A9" s="454">
        <v>5</v>
      </c>
      <c r="B9" s="455" t="str">
        <f>'รอบที่ 1'!B9</f>
        <v>03454 รพ.สต.บ้านหนองสะมอน ต.เมืองหลวง</v>
      </c>
      <c r="C9" s="455" t="str">
        <f>'รอบที่ 1'!C9</f>
        <v>ห้วยทับทัน</v>
      </c>
      <c r="D9" s="455" t="str">
        <f>'รอบที่ 1'!D9</f>
        <v xml:space="preserve">นางสาวไขนภา แพงงาม       </v>
      </c>
      <c r="E9" s="455" t="str">
        <f>'รอบที่ 1'!E9</f>
        <v>ลจ.รายเดือน</v>
      </c>
      <c r="F9" s="455" t="str">
        <f>'รอบที่ 1'!F9</f>
        <v>แพทย์แผนไทย</v>
      </c>
      <c r="G9" s="458"/>
      <c r="H9" s="458"/>
      <c r="I9" s="225">
        <f t="shared" si="1"/>
        <v>0</v>
      </c>
      <c r="J9" s="225">
        <f t="shared" si="2"/>
        <v>0</v>
      </c>
      <c r="K9" s="458"/>
      <c r="L9" s="458"/>
      <c r="M9" s="458"/>
      <c r="N9" s="458"/>
      <c r="O9" s="458"/>
      <c r="P9" s="225">
        <f t="shared" si="3"/>
        <v>0</v>
      </c>
      <c r="Q9" s="226" t="str">
        <f t="shared" si="0"/>
        <v>ต้องปรับปรุง</v>
      </c>
    </row>
    <row r="10" spans="1:17" ht="24.75" customHeight="1">
      <c r="A10" s="454">
        <v>6</v>
      </c>
      <c r="B10" s="455" t="str">
        <f>'รอบที่ 1'!B10</f>
        <v>03456 รพ.สต.บ้านผักไหม ต.ผักไหม</v>
      </c>
      <c r="C10" s="455" t="str">
        <f>'รอบที่ 1'!C10</f>
        <v>ห้วยทับทัน</v>
      </c>
      <c r="D10" s="455" t="str">
        <f>'รอบที่ 1'!D10</f>
        <v>นางสาวสุพัตรา  สืบเสาะเสมอ</v>
      </c>
      <c r="E10" s="455" t="str">
        <f>'รอบที่ 1'!E10</f>
        <v>ลจ.รายเดือน</v>
      </c>
      <c r="F10" s="455" t="str">
        <f>'รอบที่ 1'!F10</f>
        <v>เจ้าพนักงานการเงินและบัญชี</v>
      </c>
      <c r="G10" s="458"/>
      <c r="H10" s="458"/>
      <c r="I10" s="225">
        <f t="shared" si="1"/>
        <v>0</v>
      </c>
      <c r="J10" s="225">
        <f t="shared" si="2"/>
        <v>0</v>
      </c>
      <c r="K10" s="459"/>
      <c r="L10" s="459"/>
      <c r="M10" s="459"/>
      <c r="N10" s="459"/>
      <c r="O10" s="459"/>
      <c r="P10" s="225">
        <f t="shared" si="3"/>
        <v>0</v>
      </c>
      <c r="Q10" s="226" t="str">
        <f t="shared" si="0"/>
        <v>ต้องปรับปรุง</v>
      </c>
    </row>
    <row r="11" spans="1:17" ht="24.75" customHeight="1">
      <c r="A11" s="454">
        <v>7</v>
      </c>
      <c r="B11" s="455" t="str">
        <f>'รอบที่ 1'!B11</f>
        <v>03456 รพ.สต.บ้านผักไหม ต.ผักไหม</v>
      </c>
      <c r="C11" s="455" t="str">
        <f>'รอบที่ 1'!C11</f>
        <v>ห้วยทับทัน</v>
      </c>
      <c r="D11" s="455" t="str">
        <f>'รอบที่ 1'!D11</f>
        <v>นายสมหมาย  กระสังข์</v>
      </c>
      <c r="E11" s="455" t="str">
        <f>'รอบที่ 1'!E11</f>
        <v>ลจ.รายเดือน</v>
      </c>
      <c r="F11" s="455" t="str">
        <f>'รอบที่ 1'!F11</f>
        <v>คนสวน</v>
      </c>
      <c r="G11" s="458"/>
      <c r="H11" s="458"/>
      <c r="I11" s="225">
        <f t="shared" si="1"/>
        <v>0</v>
      </c>
      <c r="J11" s="225">
        <f t="shared" si="2"/>
        <v>0</v>
      </c>
      <c r="K11" s="459"/>
      <c r="L11" s="459"/>
      <c r="M11" s="459"/>
      <c r="N11" s="459"/>
      <c r="O11" s="459"/>
      <c r="P11" s="225">
        <f t="shared" si="3"/>
        <v>0</v>
      </c>
      <c r="Q11" s="226" t="str">
        <f t="shared" si="0"/>
        <v>ต้องปรับปรุง</v>
      </c>
    </row>
    <row r="12" spans="1:17" ht="24.75" customHeight="1">
      <c r="A12" s="454">
        <v>8</v>
      </c>
      <c r="B12" s="455" t="str">
        <f>'รอบที่ 1'!B12</f>
        <v>03456 รพ.สต.บ้านผักไหม ต.ผักไหม</v>
      </c>
      <c r="C12" s="455" t="str">
        <f>'รอบที่ 1'!C12</f>
        <v>ห้วยทับทัน</v>
      </c>
      <c r="D12" s="455" t="str">
        <f>'รอบที่ 1'!D12</f>
        <v>นางจำปี  อุดม</v>
      </c>
      <c r="E12" s="455" t="str">
        <f>'รอบที่ 1'!E12</f>
        <v>ลจ.รายเดือน</v>
      </c>
      <c r="F12" s="455" t="str">
        <f>'รอบที่ 1'!F12</f>
        <v>ทำความสะอาด</v>
      </c>
      <c r="G12" s="458"/>
      <c r="H12" s="458"/>
      <c r="I12" s="225">
        <f t="shared" si="1"/>
        <v>0</v>
      </c>
      <c r="J12" s="225">
        <f t="shared" si="2"/>
        <v>0</v>
      </c>
      <c r="K12" s="459"/>
      <c r="L12" s="459"/>
      <c r="M12" s="459"/>
      <c r="N12" s="459"/>
      <c r="O12" s="459"/>
      <c r="P12" s="225">
        <f t="shared" si="3"/>
        <v>0</v>
      </c>
      <c r="Q12" s="226" t="str">
        <f t="shared" si="0"/>
        <v>ต้องปรับปรุง</v>
      </c>
    </row>
    <row r="13" spans="1:17" ht="24.75" customHeight="1">
      <c r="A13" s="454">
        <v>9</v>
      </c>
      <c r="B13" s="455" t="str">
        <f>'รอบที่ 1'!B13</f>
        <v>03456 รพ.สต.บ้านผักไหม ต.ผักไหม</v>
      </c>
      <c r="C13" s="455" t="str">
        <f>'รอบที่ 1'!C13</f>
        <v>ห้วยทับทัน</v>
      </c>
      <c r="D13" s="455" t="str">
        <f>'รอบที่ 1'!D13</f>
        <v xml:space="preserve">นางสาวจิรัชญา ผักไหม </v>
      </c>
      <c r="E13" s="455" t="str">
        <f>'รอบที่ 1'!E13</f>
        <v>ลจ.รายเดือน</v>
      </c>
      <c r="F13" s="455" t="str">
        <f>'รอบที่ 1'!F13</f>
        <v xml:space="preserve">พยาบาลวิชาชีพ </v>
      </c>
      <c r="G13" s="458"/>
      <c r="H13" s="458"/>
      <c r="I13" s="225">
        <f t="shared" si="1"/>
        <v>0</v>
      </c>
      <c r="J13" s="225">
        <f t="shared" si="2"/>
        <v>0</v>
      </c>
      <c r="K13" s="458"/>
      <c r="L13" s="458"/>
      <c r="M13" s="458"/>
      <c r="N13" s="458"/>
      <c r="O13" s="458"/>
      <c r="P13" s="225">
        <f t="shared" si="3"/>
        <v>0</v>
      </c>
      <c r="Q13" s="226" t="str">
        <f t="shared" si="0"/>
        <v>ต้องปรับปรุง</v>
      </c>
    </row>
    <row r="14" spans="1:17" ht="24.75" customHeight="1">
      <c r="A14" s="454">
        <v>10</v>
      </c>
      <c r="B14" s="455" t="str">
        <f>'รอบที่ 1'!B14</f>
        <v>03456 รพ.สต.บ้านผักไหม ต.ผักไหม</v>
      </c>
      <c r="C14" s="455" t="str">
        <f>'รอบที่ 1'!C14</f>
        <v>ห้วยทับทัน</v>
      </c>
      <c r="D14" s="455" t="str">
        <f>'รอบที่ 1'!D14</f>
        <v xml:space="preserve">นางสาวปรียาภรณ์ มุลตีกะ    </v>
      </c>
      <c r="E14" s="455" t="str">
        <f>'รอบที่ 1'!E14</f>
        <v>ลจ.รายเดือน</v>
      </c>
      <c r="F14" s="455" t="str">
        <f>'รอบที่ 1'!F14</f>
        <v>แพทย์แผนไทย</v>
      </c>
      <c r="G14" s="458"/>
      <c r="H14" s="458"/>
      <c r="I14" s="225">
        <f t="shared" si="1"/>
        <v>0</v>
      </c>
      <c r="J14" s="225">
        <f t="shared" si="2"/>
        <v>0</v>
      </c>
      <c r="K14" s="458"/>
      <c r="L14" s="458"/>
      <c r="M14" s="458"/>
      <c r="N14" s="458"/>
      <c r="O14" s="458"/>
      <c r="P14" s="225">
        <f t="shared" si="3"/>
        <v>0</v>
      </c>
      <c r="Q14" s="226" t="str">
        <f t="shared" si="0"/>
        <v>ต้องปรับปรุง</v>
      </c>
    </row>
    <row r="15" spans="1:17" ht="24.75" customHeight="1">
      <c r="A15" s="454">
        <v>11</v>
      </c>
      <c r="B15" s="455" t="str">
        <f>'รอบที่ 1'!B15</f>
        <v>03457 รพ.สต.บ้านห่องน้อย ต.ผักไหม</v>
      </c>
      <c r="C15" s="455" t="str">
        <f>'รอบที่ 1'!C15</f>
        <v>ห้วยทับทัน</v>
      </c>
      <c r="D15" s="455" t="str">
        <f>'รอบที่ 1'!D15</f>
        <v>นางสาวกัญญา  วิเศษชาติ</v>
      </c>
      <c r="E15" s="455" t="str">
        <f>'รอบที่ 1'!E15</f>
        <v>พกส</v>
      </c>
      <c r="F15" s="455" t="str">
        <f>'รอบที่ 1'!F15</f>
        <v>พนักงานช่วยการพยาบาล</v>
      </c>
      <c r="G15" s="458"/>
      <c r="H15" s="458"/>
      <c r="I15" s="225">
        <f t="shared" si="1"/>
        <v>0</v>
      </c>
      <c r="J15" s="225">
        <f t="shared" si="2"/>
        <v>0</v>
      </c>
      <c r="K15" s="458"/>
      <c r="L15" s="458"/>
      <c r="M15" s="458"/>
      <c r="N15" s="458"/>
      <c r="O15" s="458"/>
      <c r="P15" s="225">
        <f t="shared" si="3"/>
        <v>0</v>
      </c>
      <c r="Q15" s="226" t="str">
        <f t="shared" si="0"/>
        <v>ต้องปรับปรุง</v>
      </c>
    </row>
    <row r="16" spans="1:17" ht="24.75" customHeight="1">
      <c r="A16" s="454">
        <v>12</v>
      </c>
      <c r="B16" s="455" t="str">
        <f>'รอบที่ 1'!B16</f>
        <v>03457 รพ.สต.บ้านห่องน้อย ต.ผักไหม</v>
      </c>
      <c r="C16" s="455" t="str">
        <f>'รอบที่ 1'!C16</f>
        <v>ห้วยทับทัน</v>
      </c>
      <c r="D16" s="455" t="str">
        <f>'รอบที่ 1'!D16</f>
        <v>นางสาวสุมาลี วงษ์ภักดี</v>
      </c>
      <c r="E16" s="455" t="str">
        <f>'รอบที่ 1'!E16</f>
        <v>ลจ.รายเดือน</v>
      </c>
      <c r="F16" s="455" t="str">
        <f>'รอบที่ 1'!F16</f>
        <v>ทำความสะอาด</v>
      </c>
      <c r="G16" s="458"/>
      <c r="H16" s="458"/>
      <c r="I16" s="225">
        <f t="shared" si="1"/>
        <v>0</v>
      </c>
      <c r="J16" s="225">
        <f t="shared" si="2"/>
        <v>0</v>
      </c>
      <c r="K16" s="458"/>
      <c r="L16" s="458"/>
      <c r="M16" s="458"/>
      <c r="N16" s="458"/>
      <c r="O16" s="458"/>
      <c r="P16" s="225">
        <f t="shared" si="3"/>
        <v>0</v>
      </c>
      <c r="Q16" s="226" t="str">
        <f t="shared" si="0"/>
        <v>ต้องปรับปรุง</v>
      </c>
    </row>
    <row r="17" spans="1:17" ht="24.75" customHeight="1">
      <c r="A17" s="454">
        <v>13</v>
      </c>
      <c r="B17" s="455" t="str">
        <f>'รอบที่ 1'!B17</f>
        <v>03457 รพ.สต.บ้านห่องน้อย ต.ผักไหม</v>
      </c>
      <c r="C17" s="455" t="str">
        <f>'รอบที่ 1'!C17</f>
        <v>ห้วยทับทัน</v>
      </c>
      <c r="D17" s="455" t="str">
        <f>'รอบที่ 1'!D17</f>
        <v>นางสาวอุไรรัตน์ วงษ์ภักดี</v>
      </c>
      <c r="E17" s="455" t="str">
        <f>'รอบที่ 1'!E17</f>
        <v>ลจ.รายเดือน</v>
      </c>
      <c r="F17" s="455" t="str">
        <f>'รอบที่ 1'!F17</f>
        <v xml:space="preserve">พยาบาลวิชาชีพ </v>
      </c>
      <c r="G17" s="458"/>
      <c r="H17" s="458"/>
      <c r="I17" s="225">
        <f t="shared" si="1"/>
        <v>0</v>
      </c>
      <c r="J17" s="225">
        <f t="shared" si="2"/>
        <v>0</v>
      </c>
      <c r="K17" s="458"/>
      <c r="L17" s="458"/>
      <c r="M17" s="458"/>
      <c r="N17" s="458"/>
      <c r="O17" s="458"/>
      <c r="P17" s="225">
        <f t="shared" si="3"/>
        <v>0</v>
      </c>
      <c r="Q17" s="226" t="str">
        <f t="shared" si="0"/>
        <v>ต้องปรับปรุง</v>
      </c>
    </row>
    <row r="18" spans="1:17" ht="24.75" customHeight="1">
      <c r="A18" s="454">
        <v>14</v>
      </c>
      <c r="B18" s="455" t="str">
        <f>'รอบที่ 1'!B18</f>
        <v>03457 รพ.สต.บ้านห่องน้อย ต.ผักไหม</v>
      </c>
      <c r="C18" s="455" t="str">
        <f>'รอบที่ 1'!C18</f>
        <v>ห้วยทับทัน</v>
      </c>
      <c r="D18" s="455" t="str">
        <f>'รอบที่ 1'!D18</f>
        <v>ว่าที่ร.ต.หญิงสิรินภคณา  นาคนวล</v>
      </c>
      <c r="E18" s="455" t="str">
        <f>'รอบที่ 1'!E18</f>
        <v>ลจ.รายเดือน</v>
      </c>
      <c r="F18" s="455" t="str">
        <f>'รอบที่ 1'!F18</f>
        <v>นักวิชาการสาธารณสุข</v>
      </c>
      <c r="G18" s="458"/>
      <c r="H18" s="458"/>
      <c r="I18" s="225">
        <f t="shared" si="1"/>
        <v>0</v>
      </c>
      <c r="J18" s="225">
        <f t="shared" si="2"/>
        <v>0</v>
      </c>
      <c r="K18" s="458"/>
      <c r="L18" s="458"/>
      <c r="M18" s="458"/>
      <c r="N18" s="458"/>
      <c r="O18" s="458"/>
      <c r="P18" s="225">
        <f t="shared" si="3"/>
        <v>0</v>
      </c>
      <c r="Q18" s="226" t="str">
        <f t="shared" ref="Q18:Q27" si="4">VLOOKUP(P18,tb_score,4,1)</f>
        <v>ต้องปรับปรุง</v>
      </c>
    </row>
    <row r="19" spans="1:17" ht="24.75" customHeight="1">
      <c r="A19" s="454">
        <v>15</v>
      </c>
      <c r="B19" s="455" t="str">
        <f>'รอบที่ 1'!B19</f>
        <v>03458 รพ.สต.บ้านพะวร ต.จานแสนไชย</v>
      </c>
      <c r="C19" s="455" t="str">
        <f>'รอบที่ 1'!C19</f>
        <v>ห้วยทับทัน</v>
      </c>
      <c r="D19" s="455" t="str">
        <f>'รอบที่ 1'!D19</f>
        <v>นางศิริลักษณ์    จังอินทร์</v>
      </c>
      <c r="E19" s="455" t="str">
        <f>'รอบที่ 1'!E19</f>
        <v>ลจ.รายเดือน(พกส)</v>
      </c>
      <c r="F19" s="455" t="str">
        <f>'รอบที่ 1'!F19</f>
        <v>เจ้าพนักงานธุรการ</v>
      </c>
      <c r="G19" s="458"/>
      <c r="H19" s="458"/>
      <c r="I19" s="225">
        <f t="shared" si="1"/>
        <v>0</v>
      </c>
      <c r="J19" s="225">
        <f t="shared" si="2"/>
        <v>0</v>
      </c>
      <c r="K19" s="458"/>
      <c r="L19" s="458"/>
      <c r="M19" s="458"/>
      <c r="N19" s="458"/>
      <c r="O19" s="458"/>
      <c r="P19" s="225">
        <f t="shared" si="3"/>
        <v>0</v>
      </c>
      <c r="Q19" s="226" t="str">
        <f t="shared" si="4"/>
        <v>ต้องปรับปรุง</v>
      </c>
    </row>
    <row r="20" spans="1:17" ht="24.75" customHeight="1">
      <c r="A20" s="454">
        <v>16</v>
      </c>
      <c r="B20" s="455" t="str">
        <f>'รอบที่ 1'!B20</f>
        <v>03458 รพ.สต.บ้านพะวร ต.จานแสนไชย</v>
      </c>
      <c r="C20" s="455" t="str">
        <f>'รอบที่ 1'!C20</f>
        <v>ห้วยทับทัน</v>
      </c>
      <c r="D20" s="455" t="str">
        <f>'รอบที่ 1'!D20</f>
        <v>นางสาวธิติรัตน์  ตรีแก้ว</v>
      </c>
      <c r="E20" s="455" t="str">
        <f>'รอบที่ 1'!E20</f>
        <v>ลจ.รายเดือน</v>
      </c>
      <c r="F20" s="455" t="str">
        <f>'รอบที่ 1'!F20</f>
        <v>เจ้าพนักงานการเงินและบัญชี</v>
      </c>
      <c r="G20" s="458"/>
      <c r="H20" s="458"/>
      <c r="I20" s="225">
        <f t="shared" si="1"/>
        <v>0</v>
      </c>
      <c r="J20" s="225">
        <f t="shared" si="2"/>
        <v>0</v>
      </c>
      <c r="K20" s="458"/>
      <c r="L20" s="458"/>
      <c r="M20" s="458"/>
      <c r="N20" s="458"/>
      <c r="O20" s="458"/>
      <c r="P20" s="225">
        <f t="shared" si="3"/>
        <v>0</v>
      </c>
      <c r="Q20" s="226" t="str">
        <f t="shared" si="4"/>
        <v>ต้องปรับปรุง</v>
      </c>
    </row>
    <row r="21" spans="1:17" ht="24.75" customHeight="1">
      <c r="A21" s="454">
        <v>17</v>
      </c>
      <c r="B21" s="455" t="str">
        <f>'รอบที่ 1'!B21</f>
        <v>03458 รพ.สต.บ้านพะวร ต.จานแสนไชย</v>
      </c>
      <c r="C21" s="455" t="str">
        <f>'รอบที่ 1'!C21</f>
        <v>ห้วยทับทัน</v>
      </c>
      <c r="D21" s="455" t="str">
        <f>'รอบที่ 1'!D21</f>
        <v>นางสาววิมลา ศรีจันทร์</v>
      </c>
      <c r="E21" s="455" t="str">
        <f>'รอบที่ 1'!E21</f>
        <v>ลจ.รายเดือน</v>
      </c>
      <c r="F21" s="455" t="str">
        <f>'รอบที่ 1'!F21</f>
        <v>ทำความสะอาด</v>
      </c>
      <c r="G21" s="458"/>
      <c r="H21" s="458"/>
      <c r="I21" s="225">
        <f t="shared" si="1"/>
        <v>0</v>
      </c>
      <c r="J21" s="225">
        <f t="shared" si="2"/>
        <v>0</v>
      </c>
      <c r="K21" s="458"/>
      <c r="L21" s="458"/>
      <c r="M21" s="458"/>
      <c r="N21" s="458"/>
      <c r="O21" s="458"/>
      <c r="P21" s="225">
        <f t="shared" si="3"/>
        <v>0</v>
      </c>
      <c r="Q21" s="226" t="str">
        <f t="shared" si="4"/>
        <v>ต้องปรับปรุง</v>
      </c>
    </row>
    <row r="22" spans="1:17" ht="24.75" customHeight="1">
      <c r="A22" s="454">
        <v>18</v>
      </c>
      <c r="B22" s="455" t="str">
        <f>'รอบที่ 1'!B22</f>
        <v>03458 รพ.สต.บ้านพะวร ต.จานแสนไชย</v>
      </c>
      <c r="C22" s="455" t="str">
        <f>'รอบที่ 1'!C22</f>
        <v>ห้วยทับทัน</v>
      </c>
      <c r="D22" s="455" t="str">
        <f>'รอบที่ 1'!D22</f>
        <v>นางสาวจิราภรณ์ บุญมาก</v>
      </c>
      <c r="E22" s="455" t="str">
        <f>'รอบที่ 1'!E22</f>
        <v>ลจ.รายเดือน</v>
      </c>
      <c r="F22" s="455" t="str">
        <f>'รอบที่ 1'!F22</f>
        <v>นักวิชาการสาธารณสุข</v>
      </c>
      <c r="G22" s="458"/>
      <c r="H22" s="458"/>
      <c r="I22" s="225">
        <f t="shared" si="1"/>
        <v>0</v>
      </c>
      <c r="J22" s="225">
        <f t="shared" si="2"/>
        <v>0</v>
      </c>
      <c r="K22" s="458"/>
      <c r="L22" s="458"/>
      <c r="M22" s="458"/>
      <c r="N22" s="458"/>
      <c r="O22" s="458"/>
      <c r="P22" s="225">
        <f t="shared" si="3"/>
        <v>0</v>
      </c>
      <c r="Q22" s="226" t="str">
        <f t="shared" si="4"/>
        <v>ต้องปรับปรุง</v>
      </c>
    </row>
    <row r="23" spans="1:17" ht="24.75" customHeight="1">
      <c r="A23" s="454">
        <v>19</v>
      </c>
      <c r="B23" s="455" t="str">
        <f>'รอบที่ 1'!B23</f>
        <v>03459รพ.สต.บ้านจานแสนไชย ต.จานแสนไชย</v>
      </c>
      <c r="C23" s="455" t="str">
        <f>'รอบที่ 1'!C23</f>
        <v>ห้วยทับทัน</v>
      </c>
      <c r="D23" s="455" t="str">
        <f>'รอบที่ 1'!D23</f>
        <v>นางสาวณัฐนันท์   วังกุล</v>
      </c>
      <c r="E23" s="455" t="str">
        <f>'รอบที่ 1'!E23</f>
        <v>พกส</v>
      </c>
      <c r="F23" s="455" t="str">
        <f>'รอบที่ 1'!F23</f>
        <v>พนักงานช่วยการพยาบาล</v>
      </c>
      <c r="G23" s="458"/>
      <c r="H23" s="458"/>
      <c r="I23" s="225">
        <f t="shared" si="1"/>
        <v>0</v>
      </c>
      <c r="J23" s="225">
        <f t="shared" si="2"/>
        <v>0</v>
      </c>
      <c r="K23" s="458"/>
      <c r="L23" s="458"/>
      <c r="M23" s="458"/>
      <c r="N23" s="458"/>
      <c r="O23" s="458"/>
      <c r="P23" s="225">
        <f t="shared" si="3"/>
        <v>0</v>
      </c>
      <c r="Q23" s="226" t="str">
        <f t="shared" si="4"/>
        <v>ต้องปรับปรุง</v>
      </c>
    </row>
    <row r="24" spans="1:17" ht="24.75" customHeight="1">
      <c r="A24" s="454">
        <v>20</v>
      </c>
      <c r="B24" s="455" t="str">
        <f>'รอบที่ 1'!B24</f>
        <v>03459รพ.สต.บ้านจานแสนไชย ต.จานแสนไชย</v>
      </c>
      <c r="C24" s="455" t="str">
        <f>'รอบที่ 1'!C24</f>
        <v>ห้วยทับทัน</v>
      </c>
      <c r="D24" s="455" t="str">
        <f>'รอบที่ 1'!D24</f>
        <v>นางหนูเจียม</v>
      </c>
      <c r="E24" s="455" t="str">
        <f>'รอบที่ 1'!E24</f>
        <v>ลจ.รายเดือน</v>
      </c>
      <c r="F24" s="455" t="str">
        <f>'รอบที่ 1'!F24</f>
        <v>ทำความสะอาด</v>
      </c>
      <c r="G24" s="458"/>
      <c r="H24" s="458"/>
      <c r="I24" s="225">
        <f t="shared" si="1"/>
        <v>0</v>
      </c>
      <c r="J24" s="225">
        <f t="shared" si="2"/>
        <v>0</v>
      </c>
      <c r="K24" s="458"/>
      <c r="L24" s="458"/>
      <c r="M24" s="458"/>
      <c r="N24" s="458"/>
      <c r="O24" s="458"/>
      <c r="P24" s="225">
        <f t="shared" si="3"/>
        <v>0</v>
      </c>
      <c r="Q24" s="226" t="str">
        <f t="shared" si="4"/>
        <v>ต้องปรับปรุง</v>
      </c>
    </row>
    <row r="25" spans="1:17" ht="24.75" customHeight="1">
      <c r="A25" s="454">
        <v>21</v>
      </c>
      <c r="B25" s="455" t="str">
        <f>'รอบที่ 1'!B25</f>
        <v>03459รพ.สต.บ้านจานแสนไชย ต.จานแสนไชย</v>
      </c>
      <c r="C25" s="455" t="str">
        <f>'รอบที่ 1'!C25</f>
        <v>ห้วยทับทัน</v>
      </c>
      <c r="D25" s="455" t="str">
        <f>'รอบที่ 1'!D25</f>
        <v>นางสาวกุลณัฐ นามโฮง</v>
      </c>
      <c r="E25" s="455" t="str">
        <f>'รอบที่ 1'!E25</f>
        <v>ลจ.รายเดือน</v>
      </c>
      <c r="F25" s="455" t="str">
        <f>'รอบที่ 1'!F25</f>
        <v>นักวิชาการสาธารณสุข</v>
      </c>
      <c r="G25" s="458"/>
      <c r="H25" s="458"/>
      <c r="I25" s="225">
        <f t="shared" si="1"/>
        <v>0</v>
      </c>
      <c r="J25" s="225">
        <f t="shared" si="2"/>
        <v>0</v>
      </c>
      <c r="K25" s="458"/>
      <c r="L25" s="458"/>
      <c r="M25" s="458"/>
      <c r="N25" s="458"/>
      <c r="O25" s="458"/>
      <c r="P25" s="225">
        <f t="shared" si="3"/>
        <v>0</v>
      </c>
      <c r="Q25" s="226" t="str">
        <f t="shared" si="4"/>
        <v>ต้องปรับปรุง</v>
      </c>
    </row>
    <row r="26" spans="1:17" ht="24.75" customHeight="1">
      <c r="A26" s="454">
        <v>22</v>
      </c>
      <c r="B26" s="455" t="str">
        <f>'รอบที่ 1'!B26</f>
        <v>03459รพ.สต.บ้านจานแสนไชย ต.จานแสนไชย</v>
      </c>
      <c r="C26" s="455" t="str">
        <f>'รอบที่ 1'!C26</f>
        <v>ห้วยทับทัน</v>
      </c>
      <c r="D26" s="455" t="str">
        <f>'รอบที่ 1'!D26</f>
        <v>นางสาวอนัญญา หาดคำ</v>
      </c>
      <c r="E26" s="455" t="str">
        <f>'รอบที่ 1'!E26</f>
        <v>ลจ.รายเดือน</v>
      </c>
      <c r="F26" s="455" t="str">
        <f>'รอบที่ 1'!F26</f>
        <v>เจ้าพนักงานการเงินและบัญชี</v>
      </c>
      <c r="G26" s="458"/>
      <c r="H26" s="458"/>
      <c r="I26" s="225">
        <f t="shared" si="1"/>
        <v>0</v>
      </c>
      <c r="J26" s="225">
        <f t="shared" si="2"/>
        <v>0</v>
      </c>
      <c r="K26" s="458"/>
      <c r="L26" s="458"/>
      <c r="M26" s="458"/>
      <c r="N26" s="458"/>
      <c r="O26" s="458"/>
      <c r="P26" s="225">
        <f t="shared" si="3"/>
        <v>0</v>
      </c>
      <c r="Q26" s="226" t="str">
        <f t="shared" si="4"/>
        <v>ต้องปรับปรุง</v>
      </c>
    </row>
    <row r="27" spans="1:17" ht="24.75" customHeight="1">
      <c r="A27" s="454">
        <v>23</v>
      </c>
      <c r="B27" s="455" t="str">
        <f>'รอบที่ 1'!B27</f>
        <v>03459รพ.สต.บ้านจานแสนไชย ต.จานแสนไชย</v>
      </c>
      <c r="C27" s="455" t="str">
        <f>'รอบที่ 1'!C27</f>
        <v>ห้วยทับทัน</v>
      </c>
      <c r="D27" s="455" t="str">
        <f>'รอบที่ 1'!D27</f>
        <v>นางสาวนิภาพร เพ็งแจ่มญาดา</v>
      </c>
      <c r="E27" s="455" t="str">
        <f>'รอบที่ 1'!E27</f>
        <v>ลจ.รายเดือน</v>
      </c>
      <c r="F27" s="455" t="str">
        <f>'รอบที่ 1'!F27</f>
        <v>เจ้าพนักงานธุรการ</v>
      </c>
      <c r="G27" s="458"/>
      <c r="H27" s="458"/>
      <c r="I27" s="225">
        <f t="shared" si="1"/>
        <v>0</v>
      </c>
      <c r="J27" s="225">
        <f t="shared" si="2"/>
        <v>0</v>
      </c>
      <c r="K27" s="458"/>
      <c r="L27" s="458"/>
      <c r="M27" s="458"/>
      <c r="N27" s="458"/>
      <c r="O27" s="458"/>
      <c r="P27" s="225">
        <f t="shared" si="3"/>
        <v>0</v>
      </c>
      <c r="Q27" s="226" t="str">
        <f t="shared" si="4"/>
        <v>ต้องปรับปรุง</v>
      </c>
    </row>
    <row r="28" spans="1:17" ht="24.75" customHeight="1">
      <c r="B28" s="229" t="str">
        <f>'รอบที่ 1'!B28</f>
        <v>หมายเหตุ **</v>
      </c>
      <c r="C28" s="220" t="str">
        <f>'รอบที่ 1'!C28</f>
        <v xml:space="preserve"> B. ประเมินประเมินมาตราฐานตัวชี้วัดสุขภาพประชาชน(KPI) ให้คะแนนราย รพ.สต.</v>
      </c>
      <c r="D28" s="229"/>
    </row>
    <row r="29" spans="1:17" ht="24.75" customHeight="1">
      <c r="C29" s="220" t="str">
        <f>'รอบที่ 1'!C29</f>
        <v xml:space="preserve">   95-100  ให้ 10 คะแนน</v>
      </c>
    </row>
    <row r="30" spans="1:17" ht="24.75" customHeight="1">
      <c r="C30" s="220" t="str">
        <f>'รอบที่ 1'!C30</f>
        <v xml:space="preserve">    90-94    ให้ 9 คะแนน</v>
      </c>
    </row>
    <row r="31" spans="1:17" ht="24.75" customHeight="1">
      <c r="C31" s="220" t="str">
        <f>'รอบที่ 1'!C31</f>
        <v xml:space="preserve">    85-89    ให้ 8 คะแนน</v>
      </c>
    </row>
    <row r="32" spans="1:17" ht="24.75" customHeight="1">
      <c r="C32" s="220" t="str">
        <f>'รอบที่ 1'!C32</f>
        <v xml:space="preserve">    80-84    ให้ 7 คะแนน</v>
      </c>
    </row>
    <row r="33" spans="3:6" ht="24.75" customHeight="1">
      <c r="C33" s="220" t="str">
        <f>'รอบที่ 1'!C33</f>
        <v xml:space="preserve">    79        ให้ 6 คะแนน</v>
      </c>
    </row>
    <row r="34" spans="3:6" ht="24.75" customHeight="1">
      <c r="C34" s="220" t="str">
        <f>'รอบที่ 1'!C34</f>
        <v xml:space="preserve"> C. ค่างาน เวิคโหลด การได้รับมอบหมาย RD/PM/งานธุรการ/งานการเงิน/งานเภสัชสาธารณสุข/ภาระกิจอื่นๆ</v>
      </c>
    </row>
    <row r="35" spans="3:6" ht="19.899999999999999" customHeight="1">
      <c r="C35" s="220" t="str">
        <f>'รอบที่ 1'!C35</f>
        <v xml:space="preserve"> D. การลา/มาสาย/ขาดงาน</v>
      </c>
      <c r="D35" s="232"/>
      <c r="E35" s="232"/>
      <c r="F35" s="232"/>
    </row>
    <row r="36" spans="3:6" ht="24.75" customHeight="1">
      <c r="D36" s="233" t="str">
        <f>'รอบที่ 1'!D36</f>
        <v>มาสาย (A)</v>
      </c>
      <c r="E36" s="233" t="str">
        <f>'รอบที่ 1'!E36</f>
        <v>ขาดงาน (B)</v>
      </c>
      <c r="F36" s="233" t="str">
        <f>'รอบที่ 1'!F36</f>
        <v>มาสาย/ขาดงาน (C)</v>
      </c>
    </row>
    <row r="37" spans="3:6" ht="24.75" customHeight="1">
      <c r="D37" s="233" t="str">
        <f>'รอบที่ 1'!D37</f>
        <v>ไม่มี ให้ 5 คะแนน</v>
      </c>
      <c r="E37" s="233" t="str">
        <f>'รอบที่ 1'!E37</f>
        <v>ไม่มี ให้ 5 คะแนน</v>
      </c>
      <c r="F37" s="233" t="str">
        <f>'รอบที่ 1'!F37</f>
        <v>ไม่มี ให้ 5 คะแนน</v>
      </c>
    </row>
    <row r="38" spans="3:6" ht="24.75" customHeight="1">
      <c r="D38" s="233" t="str">
        <f>'รอบที่ 1'!D38</f>
        <v>มี ให้ 4.75 คะแนน</v>
      </c>
      <c r="E38" s="233" t="str">
        <f>'รอบที่ 1'!E38</f>
        <v>มี ให้ 4.5 คะแนน</v>
      </c>
      <c r="F38" s="233" t="str">
        <f>'รอบที่ 1'!F38</f>
        <v>มี ให้ 4 คะแนน</v>
      </c>
    </row>
    <row r="39" spans="3:6" ht="24.75" customHeight="1">
      <c r="C39" s="220" t="str">
        <f>'รอบที่ 1'!C39</f>
        <v xml:space="preserve">           *  คะแนน = (A)+(B)+(C )/3</v>
      </c>
    </row>
    <row r="40" spans="3:6" ht="24.75" customHeight="1">
      <c r="C40" s="220" t="str">
        <f>'รอบที่ 1'!C40</f>
        <v>E. การเสียสละ รักในองค์กร ความสามัคคี จิตสาธารณ - ประเมินจากแฮปปี้เวิคเพลสหรือผู้บริหารประเมิน</v>
      </c>
    </row>
    <row r="41" spans="3:6" ht="24.75" customHeight="1">
      <c r="C41" s="220" t="str">
        <f>'รอบที่ 1'!C41</f>
        <v xml:space="preserve">F. คะแนนประเมินจากผู้บริหารระดับต้น (ผอ ประเมิน) </v>
      </c>
    </row>
  </sheetData>
  <sheetProtection algorithmName="SHA-512" hashValue="5tTQ8D45NZyXVtxH8TTfKsFRx7NtQJFuQsGoU4PIQ7fcyioBNib7AzbnA6nmlwyAhOEEIC8SWmFne9G7i/Wu1w==" saltValue="EZbUzKTX7TXw7Srp+yabDQ==" spinCount="100000" sheet="1" objects="1" scenarios="1"/>
  <autoFilter ref="A4:Q23" xr:uid="{00000000-0009-0000-0000-000001000000}"/>
  <mergeCells count="12">
    <mergeCell ref="P3:P4"/>
    <mergeCell ref="Q3:Q4"/>
    <mergeCell ref="A1:Q1"/>
    <mergeCell ref="A2:Q2"/>
    <mergeCell ref="A3:A4"/>
    <mergeCell ref="B3:B4"/>
    <mergeCell ref="C3:C4"/>
    <mergeCell ref="D3:D4"/>
    <mergeCell ref="E3:E4"/>
    <mergeCell ref="F3:J3"/>
    <mergeCell ref="K3:K4"/>
    <mergeCell ref="L3:O3"/>
  </mergeCells>
  <pageMargins left="0.7" right="0.7" top="0.75" bottom="0.75" header="0.3" footer="0.3"/>
  <pageSetup paperSize="9" scale="50" fitToHeight="0" orientation="landscape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2A584-43F8-42BE-9FE4-F6A5117D18AF}">
  <sheetPr>
    <pageSetUpPr fitToPage="1"/>
  </sheetPr>
  <dimension ref="A1:Q41"/>
  <sheetViews>
    <sheetView zoomScale="60" zoomScaleNormal="60" workbookViewId="0">
      <selection activeCell="O14" sqref="O14"/>
    </sheetView>
  </sheetViews>
  <sheetFormatPr defaultColWidth="9" defaultRowHeight="24.75" customHeight="1"/>
  <cols>
    <col min="1" max="1" width="9" style="228"/>
    <col min="2" max="2" width="40.25" style="220" customWidth="1"/>
    <col min="3" max="3" width="12" style="220" customWidth="1"/>
    <col min="4" max="4" width="26.25" style="220" customWidth="1"/>
    <col min="5" max="5" width="16.625" style="220" customWidth="1"/>
    <col min="6" max="6" width="23.375" style="220" customWidth="1"/>
    <col min="7" max="7" width="9" style="220"/>
    <col min="8" max="8" width="13.5" style="220" customWidth="1"/>
    <col min="9" max="9" width="9" style="220"/>
    <col min="10" max="10" width="11.25" style="220" bestFit="1" customWidth="1"/>
    <col min="11" max="11" width="12.375" style="220" customWidth="1"/>
    <col min="12" max="12" width="10.5" style="220" customWidth="1"/>
    <col min="13" max="13" width="8.75" style="220" customWidth="1"/>
    <col min="14" max="14" width="22.375" style="220" customWidth="1"/>
    <col min="15" max="15" width="14.875" style="220" customWidth="1"/>
    <col min="16" max="16" width="14.25" style="220" customWidth="1"/>
    <col min="17" max="17" width="14.375" style="220" customWidth="1"/>
    <col min="18" max="16384" width="9" style="220"/>
  </cols>
  <sheetData>
    <row r="1" spans="1:17" ht="24.75" customHeight="1">
      <c r="A1" s="889" t="s">
        <v>445</v>
      </c>
      <c r="B1" s="889"/>
      <c r="C1" s="889"/>
      <c r="D1" s="889"/>
      <c r="E1" s="889"/>
      <c r="F1" s="889"/>
      <c r="G1" s="889"/>
      <c r="H1" s="889"/>
      <c r="I1" s="889"/>
      <c r="J1" s="889"/>
      <c r="K1" s="889"/>
      <c r="L1" s="889"/>
      <c r="M1" s="889"/>
      <c r="N1" s="889"/>
      <c r="O1" s="889"/>
      <c r="P1" s="889"/>
      <c r="Q1" s="889"/>
    </row>
    <row r="2" spans="1:17" ht="24.75" customHeight="1">
      <c r="A2" s="890" t="s">
        <v>1023</v>
      </c>
      <c r="B2" s="890"/>
      <c r="C2" s="890"/>
      <c r="D2" s="890"/>
      <c r="E2" s="890"/>
      <c r="F2" s="890"/>
      <c r="G2" s="890"/>
      <c r="H2" s="890"/>
      <c r="I2" s="890"/>
      <c r="J2" s="890"/>
      <c r="K2" s="890"/>
      <c r="L2" s="890"/>
      <c r="M2" s="890"/>
      <c r="N2" s="890"/>
      <c r="O2" s="890"/>
      <c r="P2" s="890"/>
      <c r="Q2" s="890"/>
    </row>
    <row r="3" spans="1:17" ht="24.75" customHeight="1">
      <c r="A3" s="891" t="s">
        <v>203</v>
      </c>
      <c r="B3" s="893" t="s">
        <v>446</v>
      </c>
      <c r="C3" s="893" t="s">
        <v>447</v>
      </c>
      <c r="D3" s="893" t="s">
        <v>205</v>
      </c>
      <c r="E3" s="893" t="s">
        <v>34</v>
      </c>
      <c r="F3" s="895" t="s">
        <v>797</v>
      </c>
      <c r="G3" s="896"/>
      <c r="H3" s="896"/>
      <c r="I3" s="896"/>
      <c r="J3" s="897"/>
      <c r="K3" s="894" t="s">
        <v>798</v>
      </c>
      <c r="L3" s="894" t="s">
        <v>799</v>
      </c>
      <c r="M3" s="894" t="s">
        <v>800</v>
      </c>
      <c r="N3" s="894" t="s">
        <v>802</v>
      </c>
      <c r="O3" s="894" t="s">
        <v>801</v>
      </c>
      <c r="P3" s="894" t="s">
        <v>449</v>
      </c>
      <c r="Q3" s="887" t="s">
        <v>450</v>
      </c>
    </row>
    <row r="4" spans="1:17" ht="98.25" customHeight="1">
      <c r="A4" s="891"/>
      <c r="B4" s="893"/>
      <c r="C4" s="893"/>
      <c r="D4" s="893"/>
      <c r="E4" s="893"/>
      <c r="F4" s="221" t="s">
        <v>451</v>
      </c>
      <c r="G4" s="221" t="s">
        <v>791</v>
      </c>
      <c r="H4" s="221" t="s">
        <v>792</v>
      </c>
      <c r="I4" s="221" t="s">
        <v>452</v>
      </c>
      <c r="J4" s="221" t="s">
        <v>453</v>
      </c>
      <c r="K4" s="907"/>
      <c r="L4" s="907"/>
      <c r="M4" s="907"/>
      <c r="N4" s="907"/>
      <c r="O4" s="907"/>
      <c r="P4" s="907"/>
      <c r="Q4" s="908"/>
    </row>
    <row r="5" spans="1:17" ht="24.75" customHeight="1">
      <c r="A5" s="259">
        <v>1</v>
      </c>
      <c r="B5" s="261" t="str">
        <f>'รอบที่ 1'!B5</f>
        <v>03454 รพ.สต.บ้านหนองสะมอน ต.เมืองหลวง</v>
      </c>
      <c r="C5" s="261" t="str">
        <f>'รอบที่ 1'!C5</f>
        <v>ห้วยทับทัน</v>
      </c>
      <c r="D5" s="261" t="str">
        <f>'รอบที่ 1'!D5</f>
        <v>นางสาวชมธนิตา  จังอินทร์</v>
      </c>
      <c r="E5" s="261" t="str">
        <f>'รอบที่ 1'!E5</f>
        <v>พกส</v>
      </c>
      <c r="F5" s="261" t="str">
        <f>'รอบที่ 1'!F5</f>
        <v>พนักงานช่วยการพยาบาล</v>
      </c>
      <c r="G5" s="265">
        <f>'รอบที่ 1'!G5+'รอบที่ 2'!G5/2</f>
        <v>70</v>
      </c>
      <c r="H5" s="265">
        <f>'รอบที่ 1'!H5+'รอบที่ 2'!H5/2</f>
        <v>27</v>
      </c>
      <c r="I5" s="265">
        <f>G5+H5</f>
        <v>97</v>
      </c>
      <c r="J5" s="265">
        <f>I5*60/100</f>
        <v>58.2</v>
      </c>
      <c r="K5" s="265">
        <f>'รอบที่ 1'!K5+'รอบที่ 2'!K5/2</f>
        <v>10</v>
      </c>
      <c r="L5" s="265">
        <f>'รอบที่ 1'!L5+'รอบที่ 2'!L5/2</f>
        <v>9</v>
      </c>
      <c r="M5" s="265">
        <f>'รอบที่ 1'!M5+'รอบที่ 2'!M5/2</f>
        <v>4.75</v>
      </c>
      <c r="N5" s="265">
        <f>'รอบที่ 1'!N5+'รอบที่ 2'!N5/2</f>
        <v>3</v>
      </c>
      <c r="O5" s="265">
        <f>'รอบที่ 1'!O5+'รอบที่ 2'!O5/2</f>
        <v>2</v>
      </c>
      <c r="P5" s="265">
        <f>SUM(J5:O5)</f>
        <v>86.95</v>
      </c>
      <c r="Q5" s="266" t="str">
        <f t="shared" ref="Q5" si="0">VLOOKUP(P5,tb_score,4,1)</f>
        <v>ดีมาก9</v>
      </c>
    </row>
    <row r="6" spans="1:17" ht="24.75" customHeight="1">
      <c r="A6" s="259">
        <v>2</v>
      </c>
      <c r="B6" s="261" t="str">
        <f>'รอบที่ 1'!B6</f>
        <v>03454 รพ.สต.บ้านหนองสะมอน ต.เมืองหลวง</v>
      </c>
      <c r="C6" s="261" t="str">
        <f>'รอบที่ 1'!C6</f>
        <v>ห้วยทับทัน</v>
      </c>
      <c r="D6" s="261" t="str">
        <f>'รอบที่ 1'!D6</f>
        <v>นางสาวชนันทิชา  ขันติ์เสน</v>
      </c>
      <c r="E6" s="261" t="str">
        <f>'รอบที่ 1'!E6</f>
        <v>ลจ.รายเดือน</v>
      </c>
      <c r="F6" s="261" t="str">
        <f>'รอบที่ 1'!F6</f>
        <v>เจ้าพนักงานธุรการ</v>
      </c>
      <c r="G6" s="265">
        <f>'รอบที่ 1'!G6+'รอบที่ 2'!G6/2</f>
        <v>70</v>
      </c>
      <c r="H6" s="265">
        <f>'รอบที่ 1'!H6+'รอบที่ 2'!H6/2</f>
        <v>27</v>
      </c>
      <c r="I6" s="265">
        <f t="shared" ref="I6:I27" si="1">G6+H6</f>
        <v>97</v>
      </c>
      <c r="J6" s="265">
        <f t="shared" ref="J6:J27" si="2">I6*60/100</f>
        <v>58.2</v>
      </c>
      <c r="K6" s="265">
        <f>'รอบที่ 1'!K6+'รอบที่ 2'!K6/2</f>
        <v>10</v>
      </c>
      <c r="L6" s="265">
        <f>'รอบที่ 1'!L6+'รอบที่ 2'!L6/2</f>
        <v>8</v>
      </c>
      <c r="M6" s="265">
        <f>'รอบที่ 1'!M6+'รอบที่ 2'!M6/2</f>
        <v>5</v>
      </c>
      <c r="N6" s="265">
        <f>'รอบที่ 1'!N6+'รอบที่ 2'!N6/2</f>
        <v>3</v>
      </c>
      <c r="O6" s="265">
        <f>'รอบที่ 1'!O6+'รอบที่ 2'!O6/2</f>
        <v>1</v>
      </c>
      <c r="P6" s="265">
        <f t="shared" ref="P6:P27" si="3">SUM(J6:O6)</f>
        <v>85.2</v>
      </c>
      <c r="Q6" s="266" t="str">
        <f t="shared" ref="Q6:Q27" si="4">VLOOKUP(P6,tb_score,4,1)</f>
        <v>ดีมาก10</v>
      </c>
    </row>
    <row r="7" spans="1:17" ht="24.75" customHeight="1">
      <c r="A7" s="259">
        <v>3</v>
      </c>
      <c r="B7" s="261" t="str">
        <f>'รอบที่ 1'!B7</f>
        <v>03454 รพ.สต.บ้านหนองสะมอน ต.เมืองหลวง</v>
      </c>
      <c r="C7" s="261" t="str">
        <f>'รอบที่ 1'!C7</f>
        <v>ห้วยทับทัน</v>
      </c>
      <c r="D7" s="261" t="str">
        <f>'รอบที่ 1'!D7</f>
        <v>นางสาวสุวรรณา ศรีสังข์</v>
      </c>
      <c r="E7" s="261" t="str">
        <f>'รอบที่ 1'!E7</f>
        <v>ลจ.รายเดือน</v>
      </c>
      <c r="F7" s="261" t="str">
        <f>'รอบที่ 1'!F7</f>
        <v>เจ้าพนักงานการเงินและบัญชี</v>
      </c>
      <c r="G7" s="265">
        <f>'รอบที่ 1'!G7+'รอบที่ 2'!G7/2</f>
        <v>70</v>
      </c>
      <c r="H7" s="265">
        <f>'รอบที่ 1'!H7+'รอบที่ 2'!H7/2</f>
        <v>27</v>
      </c>
      <c r="I7" s="265">
        <f t="shared" si="1"/>
        <v>97</v>
      </c>
      <c r="J7" s="265">
        <f t="shared" si="2"/>
        <v>58.2</v>
      </c>
      <c r="K7" s="265">
        <f>'รอบที่ 1'!K7+'รอบที่ 2'!K7/2</f>
        <v>10</v>
      </c>
      <c r="L7" s="265">
        <f>'รอบที่ 1'!L7+'รอบที่ 2'!L7/2</f>
        <v>8</v>
      </c>
      <c r="M7" s="265">
        <f>'รอบที่ 1'!M7+'รอบที่ 2'!M7/2</f>
        <v>5</v>
      </c>
      <c r="N7" s="265">
        <f>'รอบที่ 1'!N7+'รอบที่ 2'!N7/2</f>
        <v>3</v>
      </c>
      <c r="O7" s="265">
        <f>'รอบที่ 1'!O7+'รอบที่ 2'!O7/2</f>
        <v>2</v>
      </c>
      <c r="P7" s="265">
        <f t="shared" si="3"/>
        <v>86.2</v>
      </c>
      <c r="Q7" s="266" t="str">
        <f t="shared" si="4"/>
        <v>ดีมาก9</v>
      </c>
    </row>
    <row r="8" spans="1:17" ht="24.75" customHeight="1">
      <c r="A8" s="259">
        <v>4</v>
      </c>
      <c r="B8" s="261" t="str">
        <f>'รอบที่ 1'!B8</f>
        <v>03454 รพ.สต.บ้านหนองสะมอน ต.เมืองหลวง</v>
      </c>
      <c r="C8" s="261" t="str">
        <f>'รอบที่ 1'!C8</f>
        <v>ห้วยทับทัน</v>
      </c>
      <c r="D8" s="261" t="str">
        <f>'รอบที่ 1'!D8</f>
        <v>นางประไพ ขันธเสน</v>
      </c>
      <c r="E8" s="261" t="str">
        <f>'รอบที่ 1'!E8</f>
        <v>ลจ.รายเดือน</v>
      </c>
      <c r="F8" s="261" t="str">
        <f>'รอบที่ 1'!F8</f>
        <v>ทำความสะอาด</v>
      </c>
      <c r="G8" s="265">
        <f>'รอบที่ 1'!G8+'รอบที่ 2'!G8/2</f>
        <v>70</v>
      </c>
      <c r="H8" s="265">
        <f>'รอบที่ 1'!H8+'รอบที่ 2'!H8/2</f>
        <v>27</v>
      </c>
      <c r="I8" s="265">
        <f t="shared" si="1"/>
        <v>97</v>
      </c>
      <c r="J8" s="265">
        <f t="shared" si="2"/>
        <v>58.2</v>
      </c>
      <c r="K8" s="265">
        <f>'รอบที่ 1'!K8+'รอบที่ 2'!K8/2</f>
        <v>10</v>
      </c>
      <c r="L8" s="265">
        <f>'รอบที่ 1'!L8+'รอบที่ 2'!L8/2</f>
        <v>8</v>
      </c>
      <c r="M8" s="265">
        <f>'รอบที่ 1'!M8+'รอบที่ 2'!M8/2</f>
        <v>4.75</v>
      </c>
      <c r="N8" s="265">
        <f>'รอบที่ 1'!N8+'รอบที่ 2'!N8/2</f>
        <v>2</v>
      </c>
      <c r="O8" s="265">
        <f>'รอบที่ 1'!O8+'รอบที่ 2'!O8/2</f>
        <v>1</v>
      </c>
      <c r="P8" s="265">
        <f t="shared" si="3"/>
        <v>83.95</v>
      </c>
      <c r="Q8" s="266" t="str">
        <f t="shared" si="4"/>
        <v>ดี2</v>
      </c>
    </row>
    <row r="9" spans="1:17" ht="24.75" customHeight="1">
      <c r="A9" s="259">
        <v>5</v>
      </c>
      <c r="B9" s="261" t="str">
        <f>'รอบที่ 1'!B9</f>
        <v>03454 รพ.สต.บ้านหนองสะมอน ต.เมืองหลวง</v>
      </c>
      <c r="C9" s="261" t="str">
        <f>'รอบที่ 1'!C9</f>
        <v>ห้วยทับทัน</v>
      </c>
      <c r="D9" s="261" t="str">
        <f>'รอบที่ 1'!D9</f>
        <v xml:space="preserve">นางสาวไขนภา แพงงาม       </v>
      </c>
      <c r="E9" s="261" t="str">
        <f>'รอบที่ 1'!E9</f>
        <v>ลจ.รายเดือน</v>
      </c>
      <c r="F9" s="261" t="str">
        <f>'รอบที่ 1'!F9</f>
        <v>แพทย์แผนไทย</v>
      </c>
      <c r="G9" s="265">
        <f>'รอบที่ 1'!G9+'รอบที่ 2'!G9/2</f>
        <v>70</v>
      </c>
      <c r="H9" s="265">
        <f>'รอบที่ 1'!H9+'รอบที่ 2'!H9/2</f>
        <v>27</v>
      </c>
      <c r="I9" s="265">
        <f t="shared" si="1"/>
        <v>97</v>
      </c>
      <c r="J9" s="265">
        <f t="shared" si="2"/>
        <v>58.2</v>
      </c>
      <c r="K9" s="265">
        <f>'รอบที่ 1'!K9+'รอบที่ 2'!K9/2</f>
        <v>10</v>
      </c>
      <c r="L9" s="265">
        <f>'รอบที่ 1'!L9+'รอบที่ 2'!L9/2</f>
        <v>8</v>
      </c>
      <c r="M9" s="265">
        <f>'รอบที่ 1'!M9+'รอบที่ 2'!M9/2</f>
        <v>5</v>
      </c>
      <c r="N9" s="265">
        <f>'รอบที่ 1'!N9+'รอบที่ 2'!N9/2</f>
        <v>3</v>
      </c>
      <c r="O9" s="265">
        <f>'รอบที่ 1'!O9+'รอบที่ 2'!O9/2</f>
        <v>2</v>
      </c>
      <c r="P9" s="265">
        <f t="shared" si="3"/>
        <v>86.2</v>
      </c>
      <c r="Q9" s="266" t="str">
        <f t="shared" si="4"/>
        <v>ดีมาก9</v>
      </c>
    </row>
    <row r="10" spans="1:17" ht="24.75" customHeight="1">
      <c r="A10" s="259">
        <v>6</v>
      </c>
      <c r="B10" s="261" t="str">
        <f>'รอบที่ 1'!B10</f>
        <v>03456 รพ.สต.บ้านผักไหม ต.ผักไหม</v>
      </c>
      <c r="C10" s="261" t="str">
        <f>'รอบที่ 1'!C10</f>
        <v>ห้วยทับทัน</v>
      </c>
      <c r="D10" s="261" t="str">
        <f>'รอบที่ 1'!D10</f>
        <v>นางสาวสุพัตรา  สืบเสาะเสมอ</v>
      </c>
      <c r="E10" s="261" t="str">
        <f>'รอบที่ 1'!E10</f>
        <v>ลจ.รายเดือน</v>
      </c>
      <c r="F10" s="261" t="str">
        <f>'รอบที่ 1'!F10</f>
        <v>เจ้าพนักงานการเงินและบัญชี</v>
      </c>
      <c r="G10" s="265">
        <f>'รอบที่ 1'!G10+'รอบที่ 2'!G10/2</f>
        <v>70</v>
      </c>
      <c r="H10" s="265">
        <f>'รอบที่ 1'!H10+'รอบที่ 2'!H10/2</f>
        <v>27</v>
      </c>
      <c r="I10" s="265">
        <f t="shared" si="1"/>
        <v>97</v>
      </c>
      <c r="J10" s="265">
        <f t="shared" si="2"/>
        <v>58.2</v>
      </c>
      <c r="K10" s="265">
        <f>'รอบที่ 1'!K10+'รอบที่ 2'!K10/2</f>
        <v>8</v>
      </c>
      <c r="L10" s="265">
        <f>'รอบที่ 1'!L10+'รอบที่ 2'!L10/2</f>
        <v>10</v>
      </c>
      <c r="M10" s="265">
        <f>'รอบที่ 1'!M10+'รอบที่ 2'!M10/2</f>
        <v>4.75</v>
      </c>
      <c r="N10" s="265">
        <f>'รอบที่ 1'!N10+'รอบที่ 2'!N10/2</f>
        <v>3</v>
      </c>
      <c r="O10" s="265">
        <f>'รอบที่ 1'!O10+'รอบที่ 2'!O10/2</f>
        <v>2</v>
      </c>
      <c r="P10" s="265">
        <f t="shared" si="3"/>
        <v>85.95</v>
      </c>
      <c r="Q10" s="266" t="str">
        <f t="shared" si="4"/>
        <v>ดีมาก10</v>
      </c>
    </row>
    <row r="11" spans="1:17" ht="24.75" customHeight="1">
      <c r="A11" s="259">
        <v>7</v>
      </c>
      <c r="B11" s="261" t="str">
        <f>'รอบที่ 1'!B11</f>
        <v>03456 รพ.สต.บ้านผักไหม ต.ผักไหม</v>
      </c>
      <c r="C11" s="261" t="str">
        <f>'รอบที่ 1'!C11</f>
        <v>ห้วยทับทัน</v>
      </c>
      <c r="D11" s="261" t="str">
        <f>'รอบที่ 1'!D11</f>
        <v>นายสมหมาย  กระสังข์</v>
      </c>
      <c r="E11" s="261" t="str">
        <f>'รอบที่ 1'!E11</f>
        <v>ลจ.รายเดือน</v>
      </c>
      <c r="F11" s="261" t="str">
        <f>'รอบที่ 1'!F11</f>
        <v>คนสวน</v>
      </c>
      <c r="G11" s="265">
        <f>'รอบที่ 1'!G11+'รอบที่ 2'!G11/2</f>
        <v>70</v>
      </c>
      <c r="H11" s="265">
        <f>'รอบที่ 1'!H11+'รอบที่ 2'!H11/2</f>
        <v>27</v>
      </c>
      <c r="I11" s="265">
        <f t="shared" si="1"/>
        <v>97</v>
      </c>
      <c r="J11" s="265">
        <f t="shared" si="2"/>
        <v>58.2</v>
      </c>
      <c r="K11" s="265">
        <f>'รอบที่ 1'!K11+'รอบที่ 2'!K11/2</f>
        <v>8</v>
      </c>
      <c r="L11" s="265">
        <f>'รอบที่ 1'!L11+'รอบที่ 2'!L11/2</f>
        <v>8</v>
      </c>
      <c r="M11" s="265">
        <f>'รอบที่ 1'!M11+'รอบที่ 2'!M11/2</f>
        <v>5</v>
      </c>
      <c r="N11" s="265">
        <f>'รอบที่ 1'!N11+'รอบที่ 2'!N11/2</f>
        <v>3</v>
      </c>
      <c r="O11" s="265">
        <f>'รอบที่ 1'!O11+'รอบที่ 2'!O11/2</f>
        <v>2</v>
      </c>
      <c r="P11" s="265">
        <f t="shared" si="3"/>
        <v>84.2</v>
      </c>
      <c r="Q11" s="266" t="str">
        <f t="shared" si="4"/>
        <v>ดี1</v>
      </c>
    </row>
    <row r="12" spans="1:17" ht="24.75" customHeight="1">
      <c r="A12" s="259">
        <v>8</v>
      </c>
      <c r="B12" s="261" t="str">
        <f>'รอบที่ 1'!B12</f>
        <v>03456 รพ.สต.บ้านผักไหม ต.ผักไหม</v>
      </c>
      <c r="C12" s="261" t="str">
        <f>'รอบที่ 1'!C12</f>
        <v>ห้วยทับทัน</v>
      </c>
      <c r="D12" s="261" t="str">
        <f>'รอบที่ 1'!D12</f>
        <v>นางจำปี  อุดม</v>
      </c>
      <c r="E12" s="261" t="str">
        <f>'รอบที่ 1'!E12</f>
        <v>ลจ.รายเดือน</v>
      </c>
      <c r="F12" s="261" t="str">
        <f>'รอบที่ 1'!F12</f>
        <v>ทำความสะอาด</v>
      </c>
      <c r="G12" s="265">
        <f>'รอบที่ 1'!G12+'รอบที่ 2'!G12/2</f>
        <v>70</v>
      </c>
      <c r="H12" s="265">
        <f>'รอบที่ 1'!H12+'รอบที่ 2'!H12/2</f>
        <v>27</v>
      </c>
      <c r="I12" s="265">
        <f t="shared" si="1"/>
        <v>97</v>
      </c>
      <c r="J12" s="265">
        <f t="shared" si="2"/>
        <v>58.2</v>
      </c>
      <c r="K12" s="265">
        <f>'รอบที่ 1'!K12+'รอบที่ 2'!K12/2</f>
        <v>8</v>
      </c>
      <c r="L12" s="265">
        <f>'รอบที่ 1'!L12+'รอบที่ 2'!L12/2</f>
        <v>8</v>
      </c>
      <c r="M12" s="265">
        <f>'รอบที่ 1'!M12+'รอบที่ 2'!M12/2</f>
        <v>5</v>
      </c>
      <c r="N12" s="265">
        <f>'รอบที่ 1'!N12+'รอบที่ 2'!N12/2</f>
        <v>3</v>
      </c>
      <c r="O12" s="265">
        <f>'รอบที่ 1'!O12+'รอบที่ 2'!O12/2</f>
        <v>2</v>
      </c>
      <c r="P12" s="265">
        <f t="shared" si="3"/>
        <v>84.2</v>
      </c>
      <c r="Q12" s="266" t="str">
        <f t="shared" si="4"/>
        <v>ดี1</v>
      </c>
    </row>
    <row r="13" spans="1:17" ht="24.75" customHeight="1">
      <c r="A13" s="259">
        <v>9</v>
      </c>
      <c r="B13" s="261" t="str">
        <f>'รอบที่ 1'!B13</f>
        <v>03456 รพ.สต.บ้านผักไหม ต.ผักไหม</v>
      </c>
      <c r="C13" s="261" t="str">
        <f>'รอบที่ 1'!C13</f>
        <v>ห้วยทับทัน</v>
      </c>
      <c r="D13" s="261" t="str">
        <f>'รอบที่ 1'!D13</f>
        <v xml:space="preserve">นางสาวจิรัชญา ผักไหม </v>
      </c>
      <c r="E13" s="261" t="str">
        <f>'รอบที่ 1'!E13</f>
        <v>ลจ.รายเดือน</v>
      </c>
      <c r="F13" s="261" t="str">
        <f>'รอบที่ 1'!F13</f>
        <v xml:space="preserve">พยาบาลวิชาชีพ </v>
      </c>
      <c r="G13" s="265">
        <f>'รอบที่ 1'!G13+'รอบที่ 2'!G13/2</f>
        <v>70</v>
      </c>
      <c r="H13" s="265">
        <f>'รอบที่ 1'!H13+'รอบที่ 2'!H13/2</f>
        <v>27</v>
      </c>
      <c r="I13" s="265">
        <f t="shared" si="1"/>
        <v>97</v>
      </c>
      <c r="J13" s="265">
        <f t="shared" si="2"/>
        <v>58.2</v>
      </c>
      <c r="K13" s="265">
        <f>'รอบที่ 1'!K13+'รอบที่ 2'!K13/2</f>
        <v>8</v>
      </c>
      <c r="L13" s="265">
        <f>'รอบที่ 1'!L13+'รอบที่ 2'!L13/2</f>
        <v>9</v>
      </c>
      <c r="M13" s="265">
        <f>'รอบที่ 1'!M13+'รอบที่ 2'!M13/2</f>
        <v>4.75</v>
      </c>
      <c r="N13" s="265">
        <f>'รอบที่ 1'!N13+'รอบที่ 2'!N13/2</f>
        <v>3</v>
      </c>
      <c r="O13" s="265">
        <f>'รอบที่ 1'!O13+'รอบที่ 2'!O13/2</f>
        <v>2</v>
      </c>
      <c r="P13" s="265">
        <f t="shared" si="3"/>
        <v>84.95</v>
      </c>
      <c r="Q13" s="266" t="str">
        <f t="shared" si="4"/>
        <v>ดี1</v>
      </c>
    </row>
    <row r="14" spans="1:17" ht="24.75" customHeight="1">
      <c r="A14" s="259">
        <v>10</v>
      </c>
      <c r="B14" s="261" t="str">
        <f>'รอบที่ 1'!B14</f>
        <v>03456 รพ.สต.บ้านผักไหม ต.ผักไหม</v>
      </c>
      <c r="C14" s="261" t="str">
        <f>'รอบที่ 1'!C14</f>
        <v>ห้วยทับทัน</v>
      </c>
      <c r="D14" s="261" t="str">
        <f>'รอบที่ 1'!D14</f>
        <v xml:space="preserve">นางสาวปรียาภรณ์ มุลตีกะ    </v>
      </c>
      <c r="E14" s="261" t="str">
        <f>'รอบที่ 1'!E14</f>
        <v>ลจ.รายเดือน</v>
      </c>
      <c r="F14" s="261" t="str">
        <f>'รอบที่ 1'!F14</f>
        <v>แพทย์แผนไทย</v>
      </c>
      <c r="G14" s="265">
        <f>'รอบที่ 1'!G14+'รอบที่ 2'!G14/2</f>
        <v>70</v>
      </c>
      <c r="H14" s="265">
        <f>'รอบที่ 1'!H14+'รอบที่ 2'!H14/2</f>
        <v>27</v>
      </c>
      <c r="I14" s="265">
        <f t="shared" si="1"/>
        <v>97</v>
      </c>
      <c r="J14" s="265">
        <f t="shared" si="2"/>
        <v>58.2</v>
      </c>
      <c r="K14" s="265">
        <f>'รอบที่ 1'!K14+'รอบที่ 2'!K14/2</f>
        <v>8</v>
      </c>
      <c r="L14" s="265">
        <f>'รอบที่ 1'!L14+'รอบที่ 2'!L14/2</f>
        <v>9</v>
      </c>
      <c r="M14" s="265">
        <f>'รอบที่ 1'!M14+'รอบที่ 2'!M14/2</f>
        <v>4.75</v>
      </c>
      <c r="N14" s="265">
        <f>'รอบที่ 1'!N14+'รอบที่ 2'!N14/2</f>
        <v>3</v>
      </c>
      <c r="O14" s="265">
        <f>'รอบที่ 1'!O14+'รอบที่ 2'!O14/2</f>
        <v>2</v>
      </c>
      <c r="P14" s="265">
        <f t="shared" si="3"/>
        <v>84.95</v>
      </c>
      <c r="Q14" s="266" t="str">
        <f t="shared" si="4"/>
        <v>ดี1</v>
      </c>
    </row>
    <row r="15" spans="1:17" ht="24.75" customHeight="1">
      <c r="A15" s="259">
        <v>11</v>
      </c>
      <c r="B15" s="261" t="str">
        <f>'รอบที่ 1'!B15</f>
        <v>03457 รพ.สต.บ้านห่องน้อย ต.ผักไหม</v>
      </c>
      <c r="C15" s="261" t="str">
        <f>'รอบที่ 1'!C15</f>
        <v>ห้วยทับทัน</v>
      </c>
      <c r="D15" s="261" t="str">
        <f>'รอบที่ 1'!D15</f>
        <v>นางสาวกัญญา  วิเศษชาติ</v>
      </c>
      <c r="E15" s="261" t="str">
        <f>'รอบที่ 1'!E15</f>
        <v>พกส</v>
      </c>
      <c r="F15" s="261" t="str">
        <f>'รอบที่ 1'!F15</f>
        <v>พนักงานช่วยการพยาบาล</v>
      </c>
      <c r="G15" s="265">
        <f>'รอบที่ 1'!G15+'รอบที่ 2'!G15/2</f>
        <v>65</v>
      </c>
      <c r="H15" s="265">
        <f>'รอบที่ 1'!H15+'รอบที่ 2'!H15/2</f>
        <v>26</v>
      </c>
      <c r="I15" s="265">
        <f t="shared" si="1"/>
        <v>91</v>
      </c>
      <c r="J15" s="265">
        <f t="shared" si="2"/>
        <v>54.6</v>
      </c>
      <c r="K15" s="265">
        <f>'รอบที่ 1'!K15+'รอบที่ 2'!K15/2</f>
        <v>9</v>
      </c>
      <c r="L15" s="265">
        <f>'รอบที่ 1'!L15+'รอบที่ 2'!L15/2</f>
        <v>9</v>
      </c>
      <c r="M15" s="265">
        <f>'รอบที่ 1'!M15+'รอบที่ 2'!M15/2</f>
        <v>5</v>
      </c>
      <c r="N15" s="265">
        <f>'รอบที่ 1'!N15+'รอบที่ 2'!N15/2</f>
        <v>3</v>
      </c>
      <c r="O15" s="265">
        <f>'รอบที่ 1'!O15+'รอบที่ 2'!O15/2</f>
        <v>1</v>
      </c>
      <c r="P15" s="265">
        <f t="shared" si="3"/>
        <v>81.599999999999994</v>
      </c>
      <c r="Q15" s="266" t="str">
        <f t="shared" si="4"/>
        <v>ดี4</v>
      </c>
    </row>
    <row r="16" spans="1:17" ht="24.75" customHeight="1">
      <c r="A16" s="259">
        <v>12</v>
      </c>
      <c r="B16" s="261" t="str">
        <f>'รอบที่ 1'!B16</f>
        <v>03457 รพ.สต.บ้านห่องน้อย ต.ผักไหม</v>
      </c>
      <c r="C16" s="261" t="str">
        <f>'รอบที่ 1'!C16</f>
        <v>ห้วยทับทัน</v>
      </c>
      <c r="D16" s="261" t="str">
        <f>'รอบที่ 1'!D16</f>
        <v>นางสาวสุมาลี วงษ์ภักดี</v>
      </c>
      <c r="E16" s="261" t="str">
        <f>'รอบที่ 1'!E16</f>
        <v>ลจ.รายเดือน</v>
      </c>
      <c r="F16" s="261" t="str">
        <f>'รอบที่ 1'!F16</f>
        <v>ทำความสะอาด</v>
      </c>
      <c r="G16" s="265">
        <f>'รอบที่ 1'!G16+'รอบที่ 2'!G16/2</f>
        <v>65</v>
      </c>
      <c r="H16" s="265">
        <f>'รอบที่ 1'!H16+'รอบที่ 2'!H16/2</f>
        <v>27</v>
      </c>
      <c r="I16" s="265">
        <f t="shared" si="1"/>
        <v>92</v>
      </c>
      <c r="J16" s="265">
        <f t="shared" si="2"/>
        <v>55.2</v>
      </c>
      <c r="K16" s="265">
        <f>'รอบที่ 1'!K16+'รอบที่ 2'!K16/2</f>
        <v>9</v>
      </c>
      <c r="L16" s="265">
        <f>'รอบที่ 1'!L16+'รอบที่ 2'!L16/2</f>
        <v>8</v>
      </c>
      <c r="M16" s="265">
        <f>'รอบที่ 1'!M16+'รอบที่ 2'!M16/2</f>
        <v>5</v>
      </c>
      <c r="N16" s="265">
        <f>'รอบที่ 1'!N16+'รอบที่ 2'!N16/2</f>
        <v>3</v>
      </c>
      <c r="O16" s="265">
        <f>'รอบที่ 1'!O16+'รอบที่ 2'!O16/2</f>
        <v>1</v>
      </c>
      <c r="P16" s="265">
        <f t="shared" si="3"/>
        <v>81.2</v>
      </c>
      <c r="Q16" s="266" t="str">
        <f t="shared" si="4"/>
        <v>ดี4</v>
      </c>
    </row>
    <row r="17" spans="1:17" ht="24.75" customHeight="1">
      <c r="A17" s="259">
        <v>13</v>
      </c>
      <c r="B17" s="261" t="str">
        <f>'รอบที่ 1'!B17</f>
        <v>03457 รพ.สต.บ้านห่องน้อย ต.ผักไหม</v>
      </c>
      <c r="C17" s="261" t="str">
        <f>'รอบที่ 1'!C17</f>
        <v>ห้วยทับทัน</v>
      </c>
      <c r="D17" s="261" t="str">
        <f>'รอบที่ 1'!D17</f>
        <v>นางสาวอุไรรัตน์ วงษ์ภักดี</v>
      </c>
      <c r="E17" s="261" t="str">
        <f>'รอบที่ 1'!E17</f>
        <v>ลจ.รายเดือน</v>
      </c>
      <c r="F17" s="261" t="str">
        <f>'รอบที่ 1'!F17</f>
        <v xml:space="preserve">พยาบาลวิชาชีพ </v>
      </c>
      <c r="G17" s="265">
        <f>'รอบที่ 1'!G17+'รอบที่ 2'!G17/2</f>
        <v>65</v>
      </c>
      <c r="H17" s="265">
        <f>'รอบที่ 1'!H17+'รอบที่ 2'!H17/2</f>
        <v>26</v>
      </c>
      <c r="I17" s="265">
        <f t="shared" si="1"/>
        <v>91</v>
      </c>
      <c r="J17" s="265">
        <f t="shared" si="2"/>
        <v>54.6</v>
      </c>
      <c r="K17" s="265">
        <f>'รอบที่ 1'!K17+'รอบที่ 2'!K17/2</f>
        <v>9</v>
      </c>
      <c r="L17" s="265">
        <f>'รอบที่ 1'!L17+'รอบที่ 2'!L17/2</f>
        <v>8</v>
      </c>
      <c r="M17" s="265">
        <f>'รอบที่ 1'!M17+'รอบที่ 2'!M17/2</f>
        <v>5</v>
      </c>
      <c r="N17" s="265">
        <f>'รอบที่ 1'!N17+'รอบที่ 2'!N17/2</f>
        <v>3</v>
      </c>
      <c r="O17" s="265">
        <f>'รอบที่ 1'!O17+'รอบที่ 2'!O17/2</f>
        <v>2</v>
      </c>
      <c r="P17" s="265">
        <f t="shared" si="3"/>
        <v>81.599999999999994</v>
      </c>
      <c r="Q17" s="266" t="str">
        <f t="shared" si="4"/>
        <v>ดี4</v>
      </c>
    </row>
    <row r="18" spans="1:17" ht="24.75" customHeight="1">
      <c r="A18" s="259">
        <v>14</v>
      </c>
      <c r="B18" s="261" t="str">
        <f>'รอบที่ 1'!B18</f>
        <v>03457 รพ.สต.บ้านห่องน้อย ต.ผักไหม</v>
      </c>
      <c r="C18" s="261" t="str">
        <f>'รอบที่ 1'!C18</f>
        <v>ห้วยทับทัน</v>
      </c>
      <c r="D18" s="261" t="str">
        <f>'รอบที่ 1'!D18</f>
        <v>ว่าที่ร.ต.หญิงสิรินภคณา  นาคนวล</v>
      </c>
      <c r="E18" s="261" t="str">
        <f>'รอบที่ 1'!E18</f>
        <v>ลจ.รายเดือน</v>
      </c>
      <c r="F18" s="261" t="str">
        <f>'รอบที่ 1'!F18</f>
        <v>นักวิชาการสาธารณสุข</v>
      </c>
      <c r="G18" s="265">
        <f>'รอบที่ 1'!G18+'รอบที่ 2'!G18/2</f>
        <v>65</v>
      </c>
      <c r="H18" s="265">
        <f>'รอบที่ 1'!H18+'รอบที่ 2'!H18/2</f>
        <v>26</v>
      </c>
      <c r="I18" s="265">
        <f t="shared" si="1"/>
        <v>91</v>
      </c>
      <c r="J18" s="265">
        <f t="shared" si="2"/>
        <v>54.6</v>
      </c>
      <c r="K18" s="265">
        <f>'รอบที่ 1'!K18+'รอบที่ 2'!K18/2</f>
        <v>9</v>
      </c>
      <c r="L18" s="265">
        <f>'รอบที่ 1'!L18+'รอบที่ 2'!L18/2</f>
        <v>8</v>
      </c>
      <c r="M18" s="265">
        <f>'รอบที่ 1'!M18+'รอบที่ 2'!M18/2</f>
        <v>5</v>
      </c>
      <c r="N18" s="265">
        <f>'รอบที่ 1'!N18+'รอบที่ 2'!N18/2</f>
        <v>3</v>
      </c>
      <c r="O18" s="265">
        <f>'รอบที่ 1'!O18+'รอบที่ 2'!O18/2</f>
        <v>1</v>
      </c>
      <c r="P18" s="265">
        <f t="shared" si="3"/>
        <v>80.599999999999994</v>
      </c>
      <c r="Q18" s="266" t="str">
        <f t="shared" si="4"/>
        <v>ดี5</v>
      </c>
    </row>
    <row r="19" spans="1:17" ht="24.75" customHeight="1">
      <c r="A19" s="259">
        <v>15</v>
      </c>
      <c r="B19" s="261" t="str">
        <f>'รอบที่ 1'!B19</f>
        <v>03458 รพ.สต.บ้านพะวร ต.จานแสนไชย</v>
      </c>
      <c r="C19" s="261" t="str">
        <f>'รอบที่ 1'!C19</f>
        <v>ห้วยทับทัน</v>
      </c>
      <c r="D19" s="261" t="str">
        <f>'รอบที่ 1'!D19</f>
        <v>นางศิริลักษณ์    จังอินทร์</v>
      </c>
      <c r="E19" s="261" t="str">
        <f>'รอบที่ 1'!E19</f>
        <v>ลจ.รายเดือน(พกส)</v>
      </c>
      <c r="F19" s="261" t="str">
        <f>'รอบที่ 1'!F19</f>
        <v>เจ้าพนักงานธุรการ</v>
      </c>
      <c r="G19" s="265">
        <f>'รอบที่ 1'!G19+'รอบที่ 2'!G19/2</f>
        <v>70</v>
      </c>
      <c r="H19" s="265">
        <f>'รอบที่ 1'!H19+'รอบที่ 2'!H19/2</f>
        <v>27</v>
      </c>
      <c r="I19" s="265">
        <f t="shared" si="1"/>
        <v>97</v>
      </c>
      <c r="J19" s="265">
        <f t="shared" si="2"/>
        <v>58.2</v>
      </c>
      <c r="K19" s="265">
        <f>'รอบที่ 1'!K19+'รอบที่ 2'!K19/2</f>
        <v>8</v>
      </c>
      <c r="L19" s="265">
        <f>'รอบที่ 1'!L19+'รอบที่ 2'!L19/2</f>
        <v>9</v>
      </c>
      <c r="M19" s="265">
        <f>'รอบที่ 1'!M19+'รอบที่ 2'!M19/2</f>
        <v>4.75</v>
      </c>
      <c r="N19" s="265">
        <f>'รอบที่ 1'!N19+'รอบที่ 2'!N19/2</f>
        <v>3</v>
      </c>
      <c r="O19" s="265">
        <f>'รอบที่ 1'!O19+'รอบที่ 2'!O19/2</f>
        <v>1</v>
      </c>
      <c r="P19" s="265">
        <f t="shared" si="3"/>
        <v>83.95</v>
      </c>
      <c r="Q19" s="266" t="str">
        <f t="shared" si="4"/>
        <v>ดี2</v>
      </c>
    </row>
    <row r="20" spans="1:17" ht="24.75" customHeight="1">
      <c r="A20" s="259">
        <v>16</v>
      </c>
      <c r="B20" s="261" t="str">
        <f>'รอบที่ 1'!B20</f>
        <v>03458 รพ.สต.บ้านพะวร ต.จานแสนไชย</v>
      </c>
      <c r="C20" s="261" t="str">
        <f>'รอบที่ 1'!C20</f>
        <v>ห้วยทับทัน</v>
      </c>
      <c r="D20" s="261" t="str">
        <f>'รอบที่ 1'!D20</f>
        <v>นางสาวธิติรัตน์  ตรีแก้ว</v>
      </c>
      <c r="E20" s="261" t="str">
        <f>'รอบที่ 1'!E20</f>
        <v>ลจ.รายเดือน</v>
      </c>
      <c r="F20" s="261" t="str">
        <f>'รอบที่ 1'!F20</f>
        <v>เจ้าพนักงานการเงินและบัญชี</v>
      </c>
      <c r="G20" s="265">
        <f>'รอบที่ 1'!G20+'รอบที่ 2'!G20/2</f>
        <v>70</v>
      </c>
      <c r="H20" s="265">
        <f>'รอบที่ 1'!H20+'รอบที่ 2'!H20/2</f>
        <v>27</v>
      </c>
      <c r="I20" s="265">
        <f t="shared" si="1"/>
        <v>97</v>
      </c>
      <c r="J20" s="265">
        <f t="shared" si="2"/>
        <v>58.2</v>
      </c>
      <c r="K20" s="265">
        <f>'รอบที่ 1'!K20+'รอบที่ 2'!K20/2</f>
        <v>8</v>
      </c>
      <c r="L20" s="265">
        <f>'รอบที่ 1'!L20+'รอบที่ 2'!L20/2</f>
        <v>8</v>
      </c>
      <c r="M20" s="265">
        <f>'รอบที่ 1'!M20+'รอบที่ 2'!M20/2</f>
        <v>4.75</v>
      </c>
      <c r="N20" s="265">
        <f>'รอบที่ 1'!N20+'รอบที่ 2'!N20/2</f>
        <v>3</v>
      </c>
      <c r="O20" s="265">
        <f>'รอบที่ 1'!O20+'รอบที่ 2'!O20/2</f>
        <v>1</v>
      </c>
      <c r="P20" s="265">
        <f t="shared" si="3"/>
        <v>82.95</v>
      </c>
      <c r="Q20" s="266" t="str">
        <f t="shared" si="4"/>
        <v>ดี3</v>
      </c>
    </row>
    <row r="21" spans="1:17" ht="24.75" customHeight="1">
      <c r="A21" s="259">
        <v>17</v>
      </c>
      <c r="B21" s="261" t="str">
        <f>'รอบที่ 1'!B21</f>
        <v>03458 รพ.สต.บ้านพะวร ต.จานแสนไชย</v>
      </c>
      <c r="C21" s="261" t="str">
        <f>'รอบที่ 1'!C21</f>
        <v>ห้วยทับทัน</v>
      </c>
      <c r="D21" s="261" t="str">
        <f>'รอบที่ 1'!D21</f>
        <v>นางสาววิมลา ศรีจันทร์</v>
      </c>
      <c r="E21" s="261" t="str">
        <f>'รอบที่ 1'!E21</f>
        <v>ลจ.รายเดือน</v>
      </c>
      <c r="F21" s="261" t="str">
        <f>'รอบที่ 1'!F21</f>
        <v>ทำความสะอาด</v>
      </c>
      <c r="G21" s="265">
        <f>'รอบที่ 1'!G21+'รอบที่ 2'!G21/2</f>
        <v>70</v>
      </c>
      <c r="H21" s="265">
        <f>'รอบที่ 1'!H21+'รอบที่ 2'!H21/2</f>
        <v>27</v>
      </c>
      <c r="I21" s="265">
        <f t="shared" si="1"/>
        <v>97</v>
      </c>
      <c r="J21" s="265">
        <f t="shared" si="2"/>
        <v>58.2</v>
      </c>
      <c r="K21" s="265">
        <f>'รอบที่ 1'!K21+'รอบที่ 2'!K21/2</f>
        <v>8</v>
      </c>
      <c r="L21" s="265">
        <f>'รอบที่ 1'!L21+'รอบที่ 2'!L21/2</f>
        <v>10</v>
      </c>
      <c r="M21" s="265">
        <f>'รอบที่ 1'!M21+'รอบที่ 2'!M21/2</f>
        <v>4.75</v>
      </c>
      <c r="N21" s="265">
        <f>'รอบที่ 1'!N21+'รอบที่ 2'!N21/2</f>
        <v>3</v>
      </c>
      <c r="O21" s="265">
        <f>'รอบที่ 1'!O21+'รอบที่ 2'!O21/2</f>
        <v>2</v>
      </c>
      <c r="P21" s="265">
        <f t="shared" si="3"/>
        <v>85.95</v>
      </c>
      <c r="Q21" s="266" t="str">
        <f t="shared" si="4"/>
        <v>ดีมาก10</v>
      </c>
    </row>
    <row r="22" spans="1:17" ht="24.75" customHeight="1">
      <c r="A22" s="259">
        <v>18</v>
      </c>
      <c r="B22" s="261" t="str">
        <f>'รอบที่ 1'!B22</f>
        <v>03458 รพ.สต.บ้านพะวร ต.จานแสนไชย</v>
      </c>
      <c r="C22" s="261" t="str">
        <f>'รอบที่ 1'!C22</f>
        <v>ห้วยทับทัน</v>
      </c>
      <c r="D22" s="261" t="str">
        <f>'รอบที่ 1'!D22</f>
        <v>นางสาวจิราภรณ์ บุญมาก</v>
      </c>
      <c r="E22" s="261" t="str">
        <f>'รอบที่ 1'!E22</f>
        <v>ลจ.รายเดือน</v>
      </c>
      <c r="F22" s="261" t="str">
        <f>'รอบที่ 1'!F22</f>
        <v>นักวิชาการสาธารณสุข</v>
      </c>
      <c r="G22" s="265">
        <f>'รอบที่ 1'!G22+'รอบที่ 2'!G22/2</f>
        <v>0</v>
      </c>
      <c r="H22" s="265">
        <f>'รอบที่ 1'!H22+'รอบที่ 2'!H22/2</f>
        <v>0</v>
      </c>
      <c r="I22" s="265">
        <f t="shared" si="1"/>
        <v>0</v>
      </c>
      <c r="J22" s="265">
        <f t="shared" si="2"/>
        <v>0</v>
      </c>
      <c r="K22" s="265">
        <f>'รอบที่ 1'!K22+'รอบที่ 2'!K22/2</f>
        <v>0</v>
      </c>
      <c r="L22" s="265">
        <f>'รอบที่ 1'!L22+'รอบที่ 2'!L22/2</f>
        <v>0</v>
      </c>
      <c r="M22" s="265">
        <f>'รอบที่ 1'!M22+'รอบที่ 2'!M22/2</f>
        <v>0</v>
      </c>
      <c r="N22" s="265">
        <f>'รอบที่ 1'!N22+'รอบที่ 2'!N22/2</f>
        <v>0</v>
      </c>
      <c r="O22" s="265">
        <f>'รอบที่ 1'!O22+'รอบที่ 2'!O22/2</f>
        <v>0</v>
      </c>
      <c r="P22" s="265">
        <f t="shared" si="3"/>
        <v>0</v>
      </c>
      <c r="Q22" s="266" t="str">
        <f t="shared" si="4"/>
        <v>ต้องปรับปรุง</v>
      </c>
    </row>
    <row r="23" spans="1:17" ht="24.75" customHeight="1">
      <c r="A23" s="259">
        <v>19</v>
      </c>
      <c r="B23" s="261" t="str">
        <f>'รอบที่ 1'!B23</f>
        <v>03459รพ.สต.บ้านจานแสนไชย ต.จานแสนไชย</v>
      </c>
      <c r="C23" s="261" t="str">
        <f>'รอบที่ 1'!C23</f>
        <v>ห้วยทับทัน</v>
      </c>
      <c r="D23" s="261" t="str">
        <f>'รอบที่ 1'!D23</f>
        <v>นางสาวณัฐนันท์   วังกุล</v>
      </c>
      <c r="E23" s="261" t="str">
        <f>'รอบที่ 1'!E23</f>
        <v>พกส</v>
      </c>
      <c r="F23" s="261" t="str">
        <f>'รอบที่ 1'!F23</f>
        <v>พนักงานช่วยการพยาบาล</v>
      </c>
      <c r="G23" s="265">
        <f>'รอบที่ 1'!G23+'รอบที่ 2'!G23/2</f>
        <v>65</v>
      </c>
      <c r="H23" s="265">
        <f>'รอบที่ 1'!H23+'รอบที่ 2'!H23/2</f>
        <v>26</v>
      </c>
      <c r="I23" s="265">
        <f t="shared" si="1"/>
        <v>91</v>
      </c>
      <c r="J23" s="265">
        <f t="shared" si="2"/>
        <v>54.6</v>
      </c>
      <c r="K23" s="265">
        <f>'รอบที่ 1'!K23+'รอบที่ 2'!K23/2</f>
        <v>10</v>
      </c>
      <c r="L23" s="265">
        <f>'รอบที่ 1'!L23+'รอบที่ 2'!L23/2</f>
        <v>9</v>
      </c>
      <c r="M23" s="265">
        <f>'รอบที่ 1'!M23+'รอบที่ 2'!M23/2</f>
        <v>4.75</v>
      </c>
      <c r="N23" s="265">
        <f>'รอบที่ 1'!N23+'รอบที่ 2'!N23/2</f>
        <v>3</v>
      </c>
      <c r="O23" s="265">
        <f>'รอบที่ 1'!O23+'รอบที่ 2'!O23/2</f>
        <v>1</v>
      </c>
      <c r="P23" s="265">
        <f t="shared" si="3"/>
        <v>82.35</v>
      </c>
      <c r="Q23" s="266" t="str">
        <f t="shared" si="4"/>
        <v>ดี3</v>
      </c>
    </row>
    <row r="24" spans="1:17" ht="24.75" customHeight="1">
      <c r="A24" s="259">
        <v>20</v>
      </c>
      <c r="B24" s="261" t="str">
        <f>'รอบที่ 1'!B24</f>
        <v>03459รพ.สต.บ้านจานแสนไชย ต.จานแสนไชย</v>
      </c>
      <c r="C24" s="261" t="str">
        <f>'รอบที่ 1'!C24</f>
        <v>ห้วยทับทัน</v>
      </c>
      <c r="D24" s="261" t="str">
        <f>'รอบที่ 1'!D24</f>
        <v>นางหนูเจียม</v>
      </c>
      <c r="E24" s="261" t="str">
        <f>'รอบที่ 1'!E24</f>
        <v>ลจ.รายเดือน</v>
      </c>
      <c r="F24" s="261" t="str">
        <f>'รอบที่ 1'!F24</f>
        <v>ทำความสะอาด</v>
      </c>
      <c r="G24" s="265">
        <f>'รอบที่ 1'!G24+'รอบที่ 2'!G24/2</f>
        <v>65</v>
      </c>
      <c r="H24" s="265">
        <f>'รอบที่ 1'!H24+'รอบที่ 2'!H24/2</f>
        <v>27</v>
      </c>
      <c r="I24" s="265">
        <f t="shared" si="1"/>
        <v>92</v>
      </c>
      <c r="J24" s="265">
        <f t="shared" si="2"/>
        <v>55.2</v>
      </c>
      <c r="K24" s="265">
        <f>'รอบที่ 1'!K24+'รอบที่ 2'!K24/2</f>
        <v>10</v>
      </c>
      <c r="L24" s="265">
        <f>'รอบที่ 1'!L24+'รอบที่ 2'!L24/2</f>
        <v>8</v>
      </c>
      <c r="M24" s="265">
        <f>'รอบที่ 1'!M24+'รอบที่ 2'!M24/2</f>
        <v>5</v>
      </c>
      <c r="N24" s="265">
        <f>'รอบที่ 1'!N24+'รอบที่ 2'!N24/2</f>
        <v>3</v>
      </c>
      <c r="O24" s="265">
        <f>'รอบที่ 1'!O24+'รอบที่ 2'!O24/2</f>
        <v>1</v>
      </c>
      <c r="P24" s="265">
        <f t="shared" si="3"/>
        <v>82.2</v>
      </c>
      <c r="Q24" s="266" t="str">
        <f t="shared" si="4"/>
        <v>ดี3</v>
      </c>
    </row>
    <row r="25" spans="1:17" ht="24.75" customHeight="1">
      <c r="A25" s="259">
        <v>21</v>
      </c>
      <c r="B25" s="261" t="str">
        <f>'รอบที่ 1'!B25</f>
        <v>03459รพ.สต.บ้านจานแสนไชย ต.จานแสนไชย</v>
      </c>
      <c r="C25" s="261" t="str">
        <f>'รอบที่ 1'!C25</f>
        <v>ห้วยทับทัน</v>
      </c>
      <c r="D25" s="261" t="str">
        <f>'รอบที่ 1'!D25</f>
        <v>นางสาวกุลณัฐ นามโฮง</v>
      </c>
      <c r="E25" s="261" t="str">
        <f>'รอบที่ 1'!E25</f>
        <v>ลจ.รายเดือน</v>
      </c>
      <c r="F25" s="261" t="str">
        <f>'รอบที่ 1'!F25</f>
        <v>นักวิชาการสาธารณสุข</v>
      </c>
      <c r="G25" s="265">
        <f>'รอบที่ 1'!G25+'รอบที่ 2'!G25/2</f>
        <v>65</v>
      </c>
      <c r="H25" s="265">
        <f>'รอบที่ 1'!H25+'รอบที่ 2'!H25/2</f>
        <v>26</v>
      </c>
      <c r="I25" s="265">
        <f t="shared" si="1"/>
        <v>91</v>
      </c>
      <c r="J25" s="265">
        <f t="shared" si="2"/>
        <v>54.6</v>
      </c>
      <c r="K25" s="265">
        <f>'รอบที่ 1'!K25+'รอบที่ 2'!K25/2</f>
        <v>10</v>
      </c>
      <c r="L25" s="265">
        <f>'รอบที่ 1'!L25+'รอบที่ 2'!L25/2</f>
        <v>8</v>
      </c>
      <c r="M25" s="265">
        <f>'รอบที่ 1'!M25+'รอบที่ 2'!M25/2</f>
        <v>4.75</v>
      </c>
      <c r="N25" s="265">
        <f>'รอบที่ 1'!N25+'รอบที่ 2'!N25/2</f>
        <v>3</v>
      </c>
      <c r="O25" s="265">
        <f>'รอบที่ 1'!O25+'รอบที่ 2'!O25/2</f>
        <v>2</v>
      </c>
      <c r="P25" s="265">
        <f t="shared" si="3"/>
        <v>82.35</v>
      </c>
      <c r="Q25" s="266" t="str">
        <f t="shared" si="4"/>
        <v>ดี3</v>
      </c>
    </row>
    <row r="26" spans="1:17" ht="24.75" customHeight="1">
      <c r="A26" s="259">
        <v>22</v>
      </c>
      <c r="B26" s="261" t="str">
        <f>'รอบที่ 1'!B26</f>
        <v>03459รพ.สต.บ้านจานแสนไชย ต.จานแสนไชย</v>
      </c>
      <c r="C26" s="261" t="str">
        <f>'รอบที่ 1'!C26</f>
        <v>ห้วยทับทัน</v>
      </c>
      <c r="D26" s="261" t="str">
        <f>'รอบที่ 1'!D26</f>
        <v>นางสาวอนัญญา หาดคำ</v>
      </c>
      <c r="E26" s="261" t="str">
        <f>'รอบที่ 1'!E26</f>
        <v>ลจ.รายเดือน</v>
      </c>
      <c r="F26" s="261" t="str">
        <f>'รอบที่ 1'!F26</f>
        <v>เจ้าพนักงานการเงินและบัญชี</v>
      </c>
      <c r="G26" s="265">
        <f>'รอบที่ 1'!G26+'รอบที่ 2'!G26/2</f>
        <v>65</v>
      </c>
      <c r="H26" s="265">
        <f>'รอบที่ 1'!H26+'รอบที่ 2'!H26/2</f>
        <v>27</v>
      </c>
      <c r="I26" s="265">
        <f t="shared" si="1"/>
        <v>92</v>
      </c>
      <c r="J26" s="265">
        <f t="shared" si="2"/>
        <v>55.2</v>
      </c>
      <c r="K26" s="265">
        <f>'รอบที่ 1'!K26+'รอบที่ 2'!K26/2</f>
        <v>10</v>
      </c>
      <c r="L26" s="265">
        <f>'รอบที่ 1'!L26+'รอบที่ 2'!L26/2</f>
        <v>9</v>
      </c>
      <c r="M26" s="265">
        <f>'รอบที่ 1'!M26+'รอบที่ 2'!M26/2</f>
        <v>4.75</v>
      </c>
      <c r="N26" s="265">
        <f>'รอบที่ 1'!N26+'รอบที่ 2'!N26/2</f>
        <v>3</v>
      </c>
      <c r="O26" s="265">
        <f>'รอบที่ 1'!O26+'รอบที่ 2'!O26/2</f>
        <v>1</v>
      </c>
      <c r="P26" s="265">
        <f t="shared" si="3"/>
        <v>82.95</v>
      </c>
      <c r="Q26" s="266" t="str">
        <f t="shared" si="4"/>
        <v>ดี3</v>
      </c>
    </row>
    <row r="27" spans="1:17" ht="24.75" customHeight="1">
      <c r="A27" s="259">
        <v>23</v>
      </c>
      <c r="B27" s="261" t="str">
        <f>'รอบที่ 1'!B27</f>
        <v>03459รพ.สต.บ้านจานแสนไชย ต.จานแสนไชย</v>
      </c>
      <c r="C27" s="261" t="str">
        <f>'รอบที่ 1'!C27</f>
        <v>ห้วยทับทัน</v>
      </c>
      <c r="D27" s="261" t="str">
        <f>'รอบที่ 1'!D27</f>
        <v>นางสาวนิภาพร เพ็งแจ่มญาดา</v>
      </c>
      <c r="E27" s="261" t="str">
        <f>'รอบที่ 1'!E27</f>
        <v>ลจ.รายเดือน</v>
      </c>
      <c r="F27" s="261" t="str">
        <f>'รอบที่ 1'!F27</f>
        <v>เจ้าพนักงานธุรการ</v>
      </c>
      <c r="G27" s="265">
        <f>'รอบที่ 1'!G27+'รอบที่ 2'!G27/2</f>
        <v>0</v>
      </c>
      <c r="H27" s="265">
        <f>'รอบที่ 1'!H27+'รอบที่ 2'!H27/2</f>
        <v>0</v>
      </c>
      <c r="I27" s="265">
        <f t="shared" si="1"/>
        <v>0</v>
      </c>
      <c r="J27" s="265">
        <f t="shared" si="2"/>
        <v>0</v>
      </c>
      <c r="K27" s="265">
        <f>'รอบที่ 1'!K27+'รอบที่ 2'!K27/2</f>
        <v>0</v>
      </c>
      <c r="L27" s="265">
        <f>'รอบที่ 1'!L27+'รอบที่ 2'!L27/2</f>
        <v>0</v>
      </c>
      <c r="M27" s="265">
        <f>'รอบที่ 1'!M27+'รอบที่ 2'!M27/2</f>
        <v>0</v>
      </c>
      <c r="N27" s="265">
        <f>'รอบที่ 1'!N27+'รอบที่ 2'!N27/2</f>
        <v>0</v>
      </c>
      <c r="O27" s="265">
        <f>'รอบที่ 1'!O27+'รอบที่ 2'!O27/2</f>
        <v>0</v>
      </c>
      <c r="P27" s="265">
        <f t="shared" si="3"/>
        <v>0</v>
      </c>
      <c r="Q27" s="266" t="str">
        <f t="shared" si="4"/>
        <v>ต้องปรับปรุง</v>
      </c>
    </row>
    <row r="28" spans="1:17" ht="24.75" customHeight="1">
      <c r="B28" s="229" t="str">
        <f>'รอบที่ 2'!B28</f>
        <v>หมายเหตุ **</v>
      </c>
      <c r="C28" s="220" t="str">
        <f>'รอบที่ 2'!C28</f>
        <v xml:space="preserve"> B. ประเมินประเมินมาตราฐานตัวชี้วัดสุขภาพประชาชน(KPI) ให้คะแนนราย รพ.สต.</v>
      </c>
      <c r="D28" s="229"/>
    </row>
    <row r="29" spans="1:17" ht="24.75" customHeight="1">
      <c r="C29" s="220" t="str">
        <f>'รอบที่ 2'!C29</f>
        <v xml:space="preserve">   95-100  ให้ 10 คะแนน</v>
      </c>
    </row>
    <row r="30" spans="1:17" ht="24.75" customHeight="1">
      <c r="C30" s="220" t="str">
        <f>'รอบที่ 2'!C30</f>
        <v xml:space="preserve">    90-94    ให้ 9 คะแนน</v>
      </c>
    </row>
    <row r="31" spans="1:17" ht="24.75" customHeight="1">
      <c r="C31" s="220" t="str">
        <f>'รอบที่ 2'!C31</f>
        <v xml:space="preserve">    85-89    ให้ 8 คะแนน</v>
      </c>
    </row>
    <row r="32" spans="1:17" ht="24.75" customHeight="1">
      <c r="C32" s="220" t="str">
        <f>'รอบที่ 2'!C32</f>
        <v xml:space="preserve">    80-84    ให้ 7 คะแนน</v>
      </c>
    </row>
    <row r="33" spans="3:6" ht="24.75" customHeight="1">
      <c r="C33" s="220" t="str">
        <f>'รอบที่ 2'!C33</f>
        <v xml:space="preserve">    79        ให้ 6 คะแนน</v>
      </c>
    </row>
    <row r="34" spans="3:6" ht="24.75" customHeight="1">
      <c r="C34" s="220" t="str">
        <f>'รอบที่ 2'!C34</f>
        <v xml:space="preserve"> C. ค่างาน เวิคโหลด การได้รับมอบหมาย RD/PM/งานธุรการ/งานการเงิน/งานเภสัชสาธารณสุข/ภาระกิจอื่นๆ</v>
      </c>
    </row>
    <row r="35" spans="3:6" ht="24.75" customHeight="1">
      <c r="C35" s="220" t="str">
        <f>'รอบที่ 2'!C35</f>
        <v xml:space="preserve"> D. การลา/มาสาย/ขาดงาน</v>
      </c>
      <c r="D35" s="232"/>
      <c r="E35" s="232"/>
      <c r="F35" s="232"/>
    </row>
    <row r="36" spans="3:6" ht="24.75" customHeight="1">
      <c r="D36" s="233" t="str">
        <f>'รอบที่ 1'!D36</f>
        <v>มาสาย (A)</v>
      </c>
      <c r="E36" s="233" t="str">
        <f>'รอบที่ 1'!E36</f>
        <v>ขาดงาน (B)</v>
      </c>
      <c r="F36" s="233" t="str">
        <f>'รอบที่ 1'!F36</f>
        <v>มาสาย/ขาดงาน (C)</v>
      </c>
    </row>
    <row r="37" spans="3:6" ht="24.75" customHeight="1">
      <c r="D37" s="233" t="str">
        <f>'รอบที่ 1'!D37</f>
        <v>ไม่มี ให้ 5 คะแนน</v>
      </c>
      <c r="E37" s="233" t="str">
        <f>'รอบที่ 1'!E37</f>
        <v>ไม่มี ให้ 5 คะแนน</v>
      </c>
      <c r="F37" s="233" t="str">
        <f>'รอบที่ 1'!F37</f>
        <v>ไม่มี ให้ 5 คะแนน</v>
      </c>
    </row>
    <row r="38" spans="3:6" ht="24.75" customHeight="1">
      <c r="D38" s="233" t="str">
        <f>'รอบที่ 1'!D38</f>
        <v>มี ให้ 4.75 คะแนน</v>
      </c>
      <c r="E38" s="233" t="str">
        <f>'รอบที่ 1'!E38</f>
        <v>มี ให้ 4.5 คะแนน</v>
      </c>
      <c r="F38" s="233" t="str">
        <f>'รอบที่ 1'!F38</f>
        <v>มี ให้ 4 คะแนน</v>
      </c>
    </row>
    <row r="39" spans="3:6" ht="24.75" customHeight="1">
      <c r="C39" s="220" t="str">
        <f>'รอบที่ 2'!C39</f>
        <v xml:space="preserve">           *  คะแนน = (A)+(B)+(C )/3</v>
      </c>
    </row>
    <row r="40" spans="3:6" ht="24.75" customHeight="1">
      <c r="C40" s="220" t="str">
        <f>'รอบที่ 2'!C40</f>
        <v>E. การเสียสละ รักในองค์กร ความสามัคคี จิตสาธารณ - ประเมินจากแฮปปี้เวิคเพลสหรือผู้บริหารประเมิน</v>
      </c>
    </row>
    <row r="41" spans="3:6" ht="24.75" customHeight="1">
      <c r="C41" s="220" t="str">
        <f>'รอบที่ 2'!C41</f>
        <v xml:space="preserve">F. คะแนนประเมินจากผู้บริหารระดับต้น (ผอ ประเมิน) </v>
      </c>
    </row>
  </sheetData>
  <sheetProtection algorithmName="SHA-512" hashValue="ZQDYpcN1ezBDq149XAB6he3QQBKrkmZoo0Uz1h5KFphlspPLJQqFR3/UBvnbdV2GJgAFYceBrQUv/anUIBYyeQ==" saltValue="OIZJWKqeXhFITf6j92Dsgw==" spinCount="100000" sheet="1" objects="1" scenarios="1"/>
  <autoFilter ref="A4:Q22" xr:uid="{00000000-0009-0000-0000-000002000000}"/>
  <mergeCells count="15">
    <mergeCell ref="A1:Q1"/>
    <mergeCell ref="A2:Q2"/>
    <mergeCell ref="A3:A4"/>
    <mergeCell ref="B3:B4"/>
    <mergeCell ref="C3:C4"/>
    <mergeCell ref="D3:D4"/>
    <mergeCell ref="E3:E4"/>
    <mergeCell ref="F3:J3"/>
    <mergeCell ref="K3:K4"/>
    <mergeCell ref="L3:L4"/>
    <mergeCell ref="M3:M4"/>
    <mergeCell ref="N3:N4"/>
    <mergeCell ref="O3:O4"/>
    <mergeCell ref="P3:P4"/>
    <mergeCell ref="Q3:Q4"/>
  </mergeCells>
  <pageMargins left="0.7" right="0.7" top="0.75" bottom="0.75" header="0.3" footer="0.3"/>
  <pageSetup paperSize="9" scale="4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C19E4-BCA0-4AAD-8FCD-BDAD35825890}">
  <sheetPr>
    <pageSetUpPr fitToPage="1"/>
  </sheetPr>
  <dimension ref="A1:AB30"/>
  <sheetViews>
    <sheetView zoomScale="60" zoomScaleNormal="60" workbookViewId="0">
      <pane ySplit="4" topLeftCell="A5" activePane="bottomLeft" state="frozen"/>
      <selection pane="bottomLeft" activeCell="I7" sqref="I7"/>
    </sheetView>
  </sheetViews>
  <sheetFormatPr defaultColWidth="9" defaultRowHeight="24"/>
  <cols>
    <col min="1" max="1" width="25.375" style="235" customWidth="1"/>
    <col min="2" max="2" width="28.625" style="250" customWidth="1"/>
    <col min="3" max="3" width="13.375" style="235" customWidth="1"/>
    <col min="4" max="4" width="24.875" style="235" customWidth="1"/>
    <col min="5" max="5" width="34.875" style="235" customWidth="1"/>
    <col min="6" max="6" width="12.875" style="250" customWidth="1"/>
    <col min="7" max="8" width="12" style="250" customWidth="1"/>
    <col min="9" max="9" width="12.5" style="251" customWidth="1"/>
    <col min="10" max="10" width="16.25" style="251" customWidth="1"/>
    <col min="11" max="11" width="14.25" style="251" customWidth="1"/>
    <col min="12" max="12" width="6.875" style="235" bestFit="1" customWidth="1"/>
    <col min="13" max="13" width="9.875" style="235" bestFit="1" customWidth="1"/>
    <col min="14" max="14" width="16.125" style="235" customWidth="1"/>
    <col min="15" max="15" width="13.625" style="235" customWidth="1"/>
    <col min="16" max="16" width="6.5" style="235" customWidth="1"/>
    <col min="17" max="17" width="9.75" style="235" bestFit="1" customWidth="1"/>
    <col min="18" max="18" width="9" style="235"/>
    <col min="19" max="19" width="9.75" style="235" bestFit="1" customWidth="1"/>
    <col min="20" max="20" width="14.875" style="235" bestFit="1" customWidth="1"/>
    <col min="21" max="21" width="8.125" style="235" bestFit="1" customWidth="1"/>
    <col min="22" max="22" width="8.5" style="235" bestFit="1" customWidth="1"/>
    <col min="23" max="23" width="11.375" style="235" bestFit="1" customWidth="1"/>
    <col min="24" max="24" width="13.5" style="235" customWidth="1"/>
    <col min="25" max="25" width="12.125" style="235" bestFit="1" customWidth="1"/>
    <col min="26" max="26" width="11.625" style="235" customWidth="1"/>
    <col min="27" max="27" width="13.375" style="235" customWidth="1"/>
    <col min="28" max="28" width="13.75" style="235" customWidth="1"/>
    <col min="29" max="16384" width="9" style="235"/>
  </cols>
  <sheetData>
    <row r="1" spans="1:28">
      <c r="A1" s="918" t="s">
        <v>1024</v>
      </c>
      <c r="B1" s="918"/>
      <c r="C1" s="918"/>
      <c r="D1" s="918"/>
      <c r="E1" s="918"/>
      <c r="F1" s="918"/>
      <c r="G1" s="918"/>
      <c r="H1" s="918"/>
      <c r="I1" s="918"/>
      <c r="J1" s="918"/>
      <c r="K1" s="918"/>
      <c r="L1" s="918"/>
      <c r="M1" s="918"/>
      <c r="N1" s="918"/>
      <c r="O1" s="918"/>
      <c r="P1" s="918"/>
      <c r="Q1" s="918"/>
      <c r="R1" s="918"/>
      <c r="S1" s="918"/>
      <c r="T1" s="918"/>
      <c r="U1" s="918"/>
      <c r="V1" s="918"/>
      <c r="W1" s="918"/>
    </row>
    <row r="2" spans="1:28" ht="24.75" thickBot="1">
      <c r="A2" s="918"/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  <c r="W2" s="918"/>
    </row>
    <row r="3" spans="1:28" ht="35.1" customHeight="1">
      <c r="A3" s="919" t="s">
        <v>231</v>
      </c>
      <c r="B3" s="921" t="s">
        <v>490</v>
      </c>
      <c r="C3" s="921" t="s">
        <v>491</v>
      </c>
      <c r="D3" s="921" t="s">
        <v>451</v>
      </c>
      <c r="E3" s="921" t="s">
        <v>492</v>
      </c>
      <c r="F3" s="921" t="s">
        <v>1026</v>
      </c>
      <c r="G3" s="921" t="s">
        <v>1027</v>
      </c>
      <c r="H3" s="921" t="s">
        <v>1028</v>
      </c>
      <c r="I3" s="911" t="s">
        <v>1029</v>
      </c>
      <c r="J3" s="913" t="s">
        <v>608</v>
      </c>
      <c r="K3" s="914"/>
      <c r="L3" s="914"/>
      <c r="M3" s="915"/>
      <c r="N3" s="913" t="s">
        <v>609</v>
      </c>
      <c r="O3" s="914"/>
      <c r="P3" s="914"/>
      <c r="Q3" s="915"/>
      <c r="R3" s="916" t="s">
        <v>610</v>
      </c>
      <c r="S3" s="917"/>
      <c r="T3" s="923" t="s">
        <v>611</v>
      </c>
      <c r="U3" s="923" t="s">
        <v>493</v>
      </c>
      <c r="V3" s="923" t="s">
        <v>494</v>
      </c>
      <c r="W3" s="923" t="s">
        <v>612</v>
      </c>
      <c r="X3" s="526"/>
      <c r="Y3" s="527"/>
      <c r="Z3" s="527"/>
      <c r="AA3" s="527"/>
      <c r="AB3" s="528"/>
    </row>
    <row r="4" spans="1:28" ht="48.75" thickBot="1">
      <c r="A4" s="920"/>
      <c r="B4" s="922"/>
      <c r="C4" s="922"/>
      <c r="D4" s="922"/>
      <c r="E4" s="922"/>
      <c r="F4" s="922"/>
      <c r="G4" s="922"/>
      <c r="H4" s="922"/>
      <c r="I4" s="912"/>
      <c r="J4" s="531" t="s">
        <v>793</v>
      </c>
      <c r="K4" s="530" t="s">
        <v>794</v>
      </c>
      <c r="L4" s="532" t="s">
        <v>495</v>
      </c>
      <c r="M4" s="532" t="s">
        <v>496</v>
      </c>
      <c r="N4" s="531" t="s">
        <v>793</v>
      </c>
      <c r="O4" s="530" t="s">
        <v>794</v>
      </c>
      <c r="P4" s="529" t="s">
        <v>495</v>
      </c>
      <c r="Q4" s="529" t="s">
        <v>496</v>
      </c>
      <c r="R4" s="529" t="s">
        <v>495</v>
      </c>
      <c r="S4" s="533" t="s">
        <v>496</v>
      </c>
      <c r="T4" s="924"/>
      <c r="U4" s="924"/>
      <c r="V4" s="924"/>
      <c r="W4" s="924"/>
      <c r="X4" s="534" t="s">
        <v>497</v>
      </c>
      <c r="Y4" s="534" t="s">
        <v>498</v>
      </c>
      <c r="Z4" s="534" t="s">
        <v>499</v>
      </c>
      <c r="AA4" s="534" t="s">
        <v>500</v>
      </c>
      <c r="AB4" s="535" t="s">
        <v>501</v>
      </c>
    </row>
    <row r="5" spans="1:28" ht="72">
      <c r="A5" s="460"/>
      <c r="B5" s="350" t="str">
        <f>'รอบที่ 1'!D5</f>
        <v>นางสาวชมธนิตา  จังอินทร์</v>
      </c>
      <c r="C5" s="351" t="str">
        <f>'รอบที่ 1'!E5</f>
        <v>พกส</v>
      </c>
      <c r="D5" s="351" t="str">
        <f>'รอบที่ 1'!F5</f>
        <v>พนักงานช่วยการพยาบาล</v>
      </c>
      <c r="E5" s="351" t="str">
        <f>"องค์การบริหารส่วนจังหวัดศรีสะเกษ"&amp;" "&amp;'รอบที่ 1'!B5</f>
        <v>องค์การบริหารส่วนจังหวัดศรีสะเกษ 03454 รพ.สต.บ้านหนองสะมอน ต.เมืองหลวง</v>
      </c>
      <c r="F5" s="352"/>
      <c r="G5" s="352"/>
      <c r="H5" s="352"/>
      <c r="I5" s="353"/>
      <c r="J5" s="354">
        <f>'รอบที่ 1'!G5</f>
        <v>70</v>
      </c>
      <c r="K5" s="354">
        <f>'รอบที่ 1'!H5</f>
        <v>27</v>
      </c>
      <c r="L5" s="355">
        <f t="shared" ref="L5" si="0">SUM(J5:K5)</f>
        <v>97</v>
      </c>
      <c r="M5" s="356" t="str">
        <f t="shared" ref="M5" si="1">VLOOKUP(L5,tb_score,4,1)</f>
        <v>ดีเด่น3</v>
      </c>
      <c r="N5" s="357">
        <f>'รอบที่ 2'!G5</f>
        <v>0</v>
      </c>
      <c r="O5" s="357">
        <f>'รอบที่ 2'!H5</f>
        <v>0</v>
      </c>
      <c r="P5" s="355">
        <f t="shared" ref="P5" si="2">SUM(N5:O5)</f>
        <v>0</v>
      </c>
      <c r="Q5" s="358" t="str">
        <f t="shared" ref="Q5" si="3">VLOOKUP(P5,tb_score,4,1)</f>
        <v>ต้องปรับปรุง</v>
      </c>
      <c r="R5" s="359">
        <f t="shared" ref="R5" si="4">(L5+P5)/2</f>
        <v>48.5</v>
      </c>
      <c r="S5" s="358" t="str">
        <f t="shared" ref="S5" si="5">VLOOKUP(R5,tb_score,4,1)</f>
        <v>ต้องปรับปรุง</v>
      </c>
      <c r="T5" s="360" t="str">
        <f t="shared" ref="T5" si="6">VLOOKUP(R5,tb_score,3,1)</f>
        <v>ไม่ได้เลื่อนเงินเดือน</v>
      </c>
      <c r="U5" s="361" t="e">
        <f t="shared" ref="U5" si="7">(+H5*T5)/100</f>
        <v>#VALUE!</v>
      </c>
      <c r="V5" s="360" t="e">
        <f t="shared" ref="V5" si="8">ROUNDUP(U5,-1)</f>
        <v>#VALUE!</v>
      </c>
      <c r="W5" s="362" t="e">
        <f t="shared" ref="W5" si="9">+H5+V5</f>
        <v>#VALUE!</v>
      </c>
      <c r="X5" s="363"/>
      <c r="Y5" s="364"/>
      <c r="Z5" s="364"/>
      <c r="AA5" s="364"/>
      <c r="AB5" s="365"/>
    </row>
    <row r="6" spans="1:28" ht="72">
      <c r="A6" s="461"/>
      <c r="B6" s="262" t="str">
        <f>'รอบที่ 1'!D6</f>
        <v>นางสาวชนันทิชา  ขันติ์เสน</v>
      </c>
      <c r="C6" s="263" t="str">
        <f>'รอบที่ 1'!E6</f>
        <v>ลจ.รายเดือน</v>
      </c>
      <c r="D6" s="263" t="str">
        <f>'รอบที่ 1'!F6</f>
        <v>เจ้าพนักงานธุรการ</v>
      </c>
      <c r="E6" s="263" t="str">
        <f>"องค์การบริหารส่วนจังหวัดศรีสะเกษ"&amp;" "&amp;'รอบที่ 1'!B6</f>
        <v>องค์การบริหารส่วนจังหวัดศรีสะเกษ 03454 รพ.สต.บ้านหนองสะมอน ต.เมืองหลวง</v>
      </c>
      <c r="F6" s="236"/>
      <c r="G6" s="236"/>
      <c r="H6" s="236"/>
      <c r="I6" s="264"/>
      <c r="J6" s="237">
        <f>'รอบที่ 1'!G6</f>
        <v>70</v>
      </c>
      <c r="K6" s="237">
        <f>'รอบที่ 1'!H6</f>
        <v>27</v>
      </c>
      <c r="L6" s="238">
        <f t="shared" ref="L6:L27" si="10">SUM(J6:K6)</f>
        <v>97</v>
      </c>
      <c r="M6" s="239" t="str">
        <f t="shared" ref="M6:M27" si="11">VLOOKUP(L6,tb_score,4,1)</f>
        <v>ดีเด่น3</v>
      </c>
      <c r="N6" s="240">
        <f>'รอบที่ 2'!G6</f>
        <v>0</v>
      </c>
      <c r="O6" s="240">
        <f>'รอบที่ 2'!H6</f>
        <v>0</v>
      </c>
      <c r="P6" s="238">
        <f t="shared" ref="P6:P27" si="12">SUM(N6:O6)</f>
        <v>0</v>
      </c>
      <c r="Q6" s="241" t="str">
        <f t="shared" ref="Q6:Q27" si="13">VLOOKUP(P6,tb_score,4,1)</f>
        <v>ต้องปรับปรุง</v>
      </c>
      <c r="R6" s="242">
        <f t="shared" ref="R6:R27" si="14">(L6+P6)/2</f>
        <v>48.5</v>
      </c>
      <c r="S6" s="241" t="str">
        <f t="shared" ref="S6:S27" si="15">VLOOKUP(R6,tb_score,4,1)</f>
        <v>ต้องปรับปรุง</v>
      </c>
      <c r="T6" s="243" t="str">
        <f t="shared" ref="T6:T27" si="16">VLOOKUP(R6,tb_score,3,1)</f>
        <v>ไม่ได้เลื่อนเงินเดือน</v>
      </c>
      <c r="U6" s="244" t="e">
        <f t="shared" ref="U6:U27" si="17">(+H6*T6)/100</f>
        <v>#VALUE!</v>
      </c>
      <c r="V6" s="243" t="e">
        <f t="shared" ref="V6:V27" si="18">ROUNDUP(U6,-1)</f>
        <v>#VALUE!</v>
      </c>
      <c r="W6" s="245" t="e">
        <f t="shared" ref="W6:W27" si="19">+H6+V6</f>
        <v>#VALUE!</v>
      </c>
      <c r="X6" s="248">
        <f>SUM(F5:F9)</f>
        <v>0</v>
      </c>
      <c r="Y6" s="248">
        <f>COUNTA(B5:B9)</f>
        <v>5</v>
      </c>
      <c r="Z6" s="248">
        <f>X6*4/100</f>
        <v>0</v>
      </c>
      <c r="AA6" s="248" t="e">
        <f>SUM(V5:V9)</f>
        <v>#VALUE!</v>
      </c>
      <c r="AB6" s="366" t="e">
        <f>Z6-AA6</f>
        <v>#VALUE!</v>
      </c>
    </row>
    <row r="7" spans="1:28" ht="72">
      <c r="A7" s="461"/>
      <c r="B7" s="262" t="str">
        <f>'รอบที่ 1'!D7</f>
        <v>นางสาวสุวรรณา ศรีสังข์</v>
      </c>
      <c r="C7" s="263" t="str">
        <f>'รอบที่ 1'!E7</f>
        <v>ลจ.รายเดือน</v>
      </c>
      <c r="D7" s="263" t="str">
        <f>'รอบที่ 1'!F7</f>
        <v>เจ้าพนักงานการเงินและบัญชี</v>
      </c>
      <c r="E7" s="263" t="str">
        <f>"องค์การบริหารส่วนจังหวัดศรีสะเกษ"&amp;" "&amp;'รอบที่ 1'!B7</f>
        <v>องค์การบริหารส่วนจังหวัดศรีสะเกษ 03454 รพ.สต.บ้านหนองสะมอน ต.เมืองหลวง</v>
      </c>
      <c r="F7" s="236"/>
      <c r="G7" s="236"/>
      <c r="H7" s="236"/>
      <c r="I7" s="264"/>
      <c r="J7" s="237">
        <f>'รอบที่ 1'!G7</f>
        <v>70</v>
      </c>
      <c r="K7" s="237">
        <f>'รอบที่ 1'!H7</f>
        <v>27</v>
      </c>
      <c r="L7" s="238">
        <f t="shared" si="10"/>
        <v>97</v>
      </c>
      <c r="M7" s="239" t="str">
        <f t="shared" si="11"/>
        <v>ดีเด่น3</v>
      </c>
      <c r="N7" s="240">
        <f>'รอบที่ 2'!G7</f>
        <v>0</v>
      </c>
      <c r="O7" s="240">
        <f>'รอบที่ 2'!H7</f>
        <v>0</v>
      </c>
      <c r="P7" s="238">
        <f t="shared" si="12"/>
        <v>0</v>
      </c>
      <c r="Q7" s="241" t="str">
        <f t="shared" si="13"/>
        <v>ต้องปรับปรุง</v>
      </c>
      <c r="R7" s="242">
        <f t="shared" si="14"/>
        <v>48.5</v>
      </c>
      <c r="S7" s="241" t="str">
        <f t="shared" si="15"/>
        <v>ต้องปรับปรุง</v>
      </c>
      <c r="T7" s="243" t="str">
        <f t="shared" si="16"/>
        <v>ไม่ได้เลื่อนเงินเดือน</v>
      </c>
      <c r="U7" s="244" t="e">
        <f t="shared" si="17"/>
        <v>#VALUE!</v>
      </c>
      <c r="V7" s="243" t="e">
        <f t="shared" si="18"/>
        <v>#VALUE!</v>
      </c>
      <c r="W7" s="245" t="e">
        <f t="shared" si="19"/>
        <v>#VALUE!</v>
      </c>
      <c r="X7" s="249"/>
      <c r="AB7" s="367"/>
    </row>
    <row r="8" spans="1:28" ht="72">
      <c r="A8" s="461"/>
      <c r="B8" s="262" t="str">
        <f>'รอบที่ 1'!D8</f>
        <v>นางประไพ ขันธเสน</v>
      </c>
      <c r="C8" s="263" t="str">
        <f>'รอบที่ 1'!E8</f>
        <v>ลจ.รายเดือน</v>
      </c>
      <c r="D8" s="263" t="str">
        <f>'รอบที่ 1'!F8</f>
        <v>ทำความสะอาด</v>
      </c>
      <c r="E8" s="263" t="str">
        <f>"องค์การบริหารส่วนจังหวัดศรีสะเกษ"&amp;" "&amp;'รอบที่ 1'!B8</f>
        <v>องค์การบริหารส่วนจังหวัดศรีสะเกษ 03454 รพ.สต.บ้านหนองสะมอน ต.เมืองหลวง</v>
      </c>
      <c r="F8" s="236"/>
      <c r="G8" s="236"/>
      <c r="H8" s="236"/>
      <c r="I8" s="264"/>
      <c r="J8" s="237">
        <f>'รอบที่ 1'!G8</f>
        <v>70</v>
      </c>
      <c r="K8" s="237">
        <f>'รอบที่ 1'!H8</f>
        <v>27</v>
      </c>
      <c r="L8" s="238">
        <f t="shared" si="10"/>
        <v>97</v>
      </c>
      <c r="M8" s="239" t="str">
        <f t="shared" si="11"/>
        <v>ดีเด่น3</v>
      </c>
      <c r="N8" s="240">
        <f>'รอบที่ 2'!G8</f>
        <v>0</v>
      </c>
      <c r="O8" s="240">
        <f>'รอบที่ 2'!H8</f>
        <v>0</v>
      </c>
      <c r="P8" s="238">
        <f t="shared" si="12"/>
        <v>0</v>
      </c>
      <c r="Q8" s="241" t="str">
        <f t="shared" si="13"/>
        <v>ต้องปรับปรุง</v>
      </c>
      <c r="R8" s="242">
        <f t="shared" si="14"/>
        <v>48.5</v>
      </c>
      <c r="S8" s="241" t="str">
        <f t="shared" si="15"/>
        <v>ต้องปรับปรุง</v>
      </c>
      <c r="T8" s="243" t="str">
        <f t="shared" si="16"/>
        <v>ไม่ได้เลื่อนเงินเดือน</v>
      </c>
      <c r="U8" s="244" t="e">
        <f t="shared" si="17"/>
        <v>#VALUE!</v>
      </c>
      <c r="V8" s="243" t="e">
        <f t="shared" si="18"/>
        <v>#VALUE!</v>
      </c>
      <c r="W8" s="245" t="e">
        <f t="shared" si="19"/>
        <v>#VALUE!</v>
      </c>
      <c r="X8" s="249"/>
      <c r="AB8" s="367"/>
    </row>
    <row r="9" spans="1:28" ht="72.75" thickBot="1">
      <c r="A9" s="462"/>
      <c r="B9" s="368" t="str">
        <f>'รอบที่ 1'!D9</f>
        <v xml:space="preserve">นางสาวไขนภา แพงงาม       </v>
      </c>
      <c r="C9" s="369" t="str">
        <f>'รอบที่ 1'!E9</f>
        <v>ลจ.รายเดือน</v>
      </c>
      <c r="D9" s="369" t="str">
        <f>'รอบที่ 1'!F9</f>
        <v>แพทย์แผนไทย</v>
      </c>
      <c r="E9" s="369" t="str">
        <f>"องค์การบริหารส่วนจังหวัดศรีสะเกษ"&amp;" "&amp;'รอบที่ 1'!B9</f>
        <v>องค์การบริหารส่วนจังหวัดศรีสะเกษ 03454 รพ.สต.บ้านหนองสะมอน ต.เมืองหลวง</v>
      </c>
      <c r="F9" s="370"/>
      <c r="G9" s="370"/>
      <c r="H9" s="370"/>
      <c r="I9" s="371"/>
      <c r="J9" s="372">
        <f>'รอบที่ 1'!G9</f>
        <v>70</v>
      </c>
      <c r="K9" s="372">
        <f>'รอบที่ 1'!H9</f>
        <v>27</v>
      </c>
      <c r="L9" s="373">
        <f t="shared" si="10"/>
        <v>97</v>
      </c>
      <c r="M9" s="374" t="str">
        <f t="shared" si="11"/>
        <v>ดีเด่น3</v>
      </c>
      <c r="N9" s="375">
        <f>'รอบที่ 2'!G9</f>
        <v>0</v>
      </c>
      <c r="O9" s="375">
        <f>'รอบที่ 2'!H9</f>
        <v>0</v>
      </c>
      <c r="P9" s="373">
        <f t="shared" si="12"/>
        <v>0</v>
      </c>
      <c r="Q9" s="376" t="str">
        <f t="shared" si="13"/>
        <v>ต้องปรับปรุง</v>
      </c>
      <c r="R9" s="377">
        <f t="shared" si="14"/>
        <v>48.5</v>
      </c>
      <c r="S9" s="376" t="str">
        <f t="shared" si="15"/>
        <v>ต้องปรับปรุง</v>
      </c>
      <c r="T9" s="378" t="str">
        <f t="shared" si="16"/>
        <v>ไม่ได้เลื่อนเงินเดือน</v>
      </c>
      <c r="U9" s="379" t="e">
        <f t="shared" si="17"/>
        <v>#VALUE!</v>
      </c>
      <c r="V9" s="378" t="e">
        <f t="shared" si="18"/>
        <v>#VALUE!</v>
      </c>
      <c r="W9" s="380" t="e">
        <f t="shared" si="19"/>
        <v>#VALUE!</v>
      </c>
      <c r="X9" s="381"/>
      <c r="Y9" s="382"/>
      <c r="Z9" s="382"/>
      <c r="AA9" s="382"/>
      <c r="AB9" s="383"/>
    </row>
    <row r="10" spans="1:28" ht="72">
      <c r="A10" s="460"/>
      <c r="B10" s="350" t="str">
        <f>'รอบที่ 1'!D10</f>
        <v>นางสาวสุพัตรา  สืบเสาะเสมอ</v>
      </c>
      <c r="C10" s="351" t="str">
        <f>'รอบที่ 1'!E10</f>
        <v>ลจ.รายเดือน</v>
      </c>
      <c r="D10" s="351" t="str">
        <f>'รอบที่ 1'!F10</f>
        <v>เจ้าพนักงานการเงินและบัญชี</v>
      </c>
      <c r="E10" s="351" t="str">
        <f>"องค์การบริหารส่วนจังหวัดศรีสะเกษ"&amp;" "&amp;'รอบที่ 1'!B10</f>
        <v>องค์การบริหารส่วนจังหวัดศรีสะเกษ 03456 รพ.สต.บ้านผักไหม ต.ผักไหม</v>
      </c>
      <c r="F10" s="352"/>
      <c r="G10" s="352"/>
      <c r="H10" s="352"/>
      <c r="I10" s="353"/>
      <c r="J10" s="354">
        <f>'รอบที่ 1'!G10</f>
        <v>70</v>
      </c>
      <c r="K10" s="354">
        <f>'รอบที่ 1'!H10</f>
        <v>27</v>
      </c>
      <c r="L10" s="355">
        <f t="shared" si="10"/>
        <v>97</v>
      </c>
      <c r="M10" s="356" t="str">
        <f t="shared" si="11"/>
        <v>ดีเด่น3</v>
      </c>
      <c r="N10" s="357">
        <f>'รอบที่ 2'!G10</f>
        <v>0</v>
      </c>
      <c r="O10" s="357">
        <f>'รอบที่ 2'!H10</f>
        <v>0</v>
      </c>
      <c r="P10" s="355">
        <f t="shared" si="12"/>
        <v>0</v>
      </c>
      <c r="Q10" s="358" t="str">
        <f t="shared" si="13"/>
        <v>ต้องปรับปรุง</v>
      </c>
      <c r="R10" s="359">
        <f t="shared" si="14"/>
        <v>48.5</v>
      </c>
      <c r="S10" s="358" t="str">
        <f t="shared" si="15"/>
        <v>ต้องปรับปรุง</v>
      </c>
      <c r="T10" s="360" t="str">
        <f t="shared" si="16"/>
        <v>ไม่ได้เลื่อนเงินเดือน</v>
      </c>
      <c r="U10" s="361" t="e">
        <f t="shared" si="17"/>
        <v>#VALUE!</v>
      </c>
      <c r="V10" s="360" t="e">
        <f t="shared" si="18"/>
        <v>#VALUE!</v>
      </c>
      <c r="W10" s="362" t="e">
        <f t="shared" si="19"/>
        <v>#VALUE!</v>
      </c>
      <c r="X10" s="363"/>
      <c r="Y10" s="364"/>
      <c r="Z10" s="364"/>
      <c r="AA10" s="364"/>
      <c r="AB10" s="365"/>
    </row>
    <row r="11" spans="1:28" ht="72">
      <c r="A11" s="461"/>
      <c r="B11" s="262" t="str">
        <f>'รอบที่ 1'!D11</f>
        <v>นายสมหมาย  กระสังข์</v>
      </c>
      <c r="C11" s="263" t="str">
        <f>'รอบที่ 1'!E11</f>
        <v>ลจ.รายเดือน</v>
      </c>
      <c r="D11" s="263" t="str">
        <f>'รอบที่ 1'!F11</f>
        <v>คนสวน</v>
      </c>
      <c r="E11" s="263" t="str">
        <f>"องค์การบริหารส่วนจังหวัดศรีสะเกษ"&amp;" "&amp;'รอบที่ 1'!B11</f>
        <v>องค์การบริหารส่วนจังหวัดศรีสะเกษ 03456 รพ.สต.บ้านผักไหม ต.ผักไหม</v>
      </c>
      <c r="F11" s="236"/>
      <c r="G11" s="236"/>
      <c r="H11" s="236"/>
      <c r="I11" s="264"/>
      <c r="J11" s="237">
        <f>'รอบที่ 1'!G11</f>
        <v>70</v>
      </c>
      <c r="K11" s="237">
        <f>'รอบที่ 1'!H11</f>
        <v>27</v>
      </c>
      <c r="L11" s="238">
        <f t="shared" si="10"/>
        <v>97</v>
      </c>
      <c r="M11" s="239" t="str">
        <f t="shared" si="11"/>
        <v>ดีเด่น3</v>
      </c>
      <c r="N11" s="240">
        <f>'รอบที่ 2'!G11</f>
        <v>0</v>
      </c>
      <c r="O11" s="240">
        <f>'รอบที่ 2'!H11</f>
        <v>0</v>
      </c>
      <c r="P11" s="238">
        <f t="shared" si="12"/>
        <v>0</v>
      </c>
      <c r="Q11" s="241" t="str">
        <f t="shared" si="13"/>
        <v>ต้องปรับปรุง</v>
      </c>
      <c r="R11" s="242">
        <f t="shared" si="14"/>
        <v>48.5</v>
      </c>
      <c r="S11" s="241" t="str">
        <f t="shared" si="15"/>
        <v>ต้องปรับปรุง</v>
      </c>
      <c r="T11" s="243" t="str">
        <f t="shared" si="16"/>
        <v>ไม่ได้เลื่อนเงินเดือน</v>
      </c>
      <c r="U11" s="244" t="e">
        <f t="shared" si="17"/>
        <v>#VALUE!</v>
      </c>
      <c r="V11" s="243" t="e">
        <f t="shared" si="18"/>
        <v>#VALUE!</v>
      </c>
      <c r="W11" s="245" t="e">
        <f t="shared" si="19"/>
        <v>#VALUE!</v>
      </c>
      <c r="X11" s="248">
        <f>SUM(F10:F14)</f>
        <v>0</v>
      </c>
      <c r="Y11" s="248">
        <f>COUNTA(B10:B14)</f>
        <v>5</v>
      </c>
      <c r="Z11" s="248">
        <f>X11*4/100</f>
        <v>0</v>
      </c>
      <c r="AA11" s="248" t="e">
        <f>SUM(V10:V14)</f>
        <v>#VALUE!</v>
      </c>
      <c r="AB11" s="366" t="e">
        <f>Z11-AA11</f>
        <v>#VALUE!</v>
      </c>
    </row>
    <row r="12" spans="1:28" ht="72">
      <c r="A12" s="461"/>
      <c r="B12" s="262" t="str">
        <f>'รอบที่ 1'!D12</f>
        <v>นางจำปี  อุดม</v>
      </c>
      <c r="C12" s="263" t="str">
        <f>'รอบที่ 1'!E12</f>
        <v>ลจ.รายเดือน</v>
      </c>
      <c r="D12" s="263" t="str">
        <f>'รอบที่ 1'!F12</f>
        <v>ทำความสะอาด</v>
      </c>
      <c r="E12" s="263" t="str">
        <f>"องค์การบริหารส่วนจังหวัดศรีสะเกษ"&amp;" "&amp;'รอบที่ 1'!B12</f>
        <v>องค์การบริหารส่วนจังหวัดศรีสะเกษ 03456 รพ.สต.บ้านผักไหม ต.ผักไหม</v>
      </c>
      <c r="F12" s="236"/>
      <c r="G12" s="236"/>
      <c r="H12" s="236"/>
      <c r="I12" s="264"/>
      <c r="J12" s="237">
        <f>'รอบที่ 1'!G12</f>
        <v>70</v>
      </c>
      <c r="K12" s="237">
        <f>'รอบที่ 1'!H12</f>
        <v>27</v>
      </c>
      <c r="L12" s="238">
        <f t="shared" si="10"/>
        <v>97</v>
      </c>
      <c r="M12" s="239" t="str">
        <f t="shared" si="11"/>
        <v>ดีเด่น3</v>
      </c>
      <c r="N12" s="240">
        <f>'รอบที่ 2'!G12</f>
        <v>0</v>
      </c>
      <c r="O12" s="240">
        <f>'รอบที่ 2'!H12</f>
        <v>0</v>
      </c>
      <c r="P12" s="238">
        <f t="shared" si="12"/>
        <v>0</v>
      </c>
      <c r="Q12" s="241" t="str">
        <f t="shared" si="13"/>
        <v>ต้องปรับปรุง</v>
      </c>
      <c r="R12" s="242">
        <f t="shared" si="14"/>
        <v>48.5</v>
      </c>
      <c r="S12" s="241" t="str">
        <f t="shared" si="15"/>
        <v>ต้องปรับปรุง</v>
      </c>
      <c r="T12" s="243" t="str">
        <f t="shared" si="16"/>
        <v>ไม่ได้เลื่อนเงินเดือน</v>
      </c>
      <c r="U12" s="244" t="e">
        <f t="shared" si="17"/>
        <v>#VALUE!</v>
      </c>
      <c r="V12" s="243" t="e">
        <f t="shared" si="18"/>
        <v>#VALUE!</v>
      </c>
      <c r="W12" s="245" t="e">
        <f t="shared" si="19"/>
        <v>#VALUE!</v>
      </c>
      <c r="X12" s="249"/>
      <c r="AB12" s="367"/>
    </row>
    <row r="13" spans="1:28" ht="72">
      <c r="A13" s="461"/>
      <c r="B13" s="262" t="str">
        <f>'รอบที่ 1'!D13</f>
        <v xml:space="preserve">นางสาวจิรัชญา ผักไหม </v>
      </c>
      <c r="C13" s="263" t="str">
        <f>'รอบที่ 1'!E13</f>
        <v>ลจ.รายเดือน</v>
      </c>
      <c r="D13" s="263" t="str">
        <f>'รอบที่ 1'!F13</f>
        <v xml:space="preserve">พยาบาลวิชาชีพ </v>
      </c>
      <c r="E13" s="263" t="str">
        <f>"องค์การบริหารส่วนจังหวัดศรีสะเกษ"&amp;" "&amp;'รอบที่ 1'!B13</f>
        <v>องค์การบริหารส่วนจังหวัดศรีสะเกษ 03456 รพ.สต.บ้านผักไหม ต.ผักไหม</v>
      </c>
      <c r="F13" s="236"/>
      <c r="G13" s="236"/>
      <c r="H13" s="236"/>
      <c r="I13" s="264"/>
      <c r="J13" s="237">
        <f>'รอบที่ 1'!G13</f>
        <v>70</v>
      </c>
      <c r="K13" s="237">
        <f>'รอบที่ 1'!H13</f>
        <v>27</v>
      </c>
      <c r="L13" s="238">
        <f t="shared" si="10"/>
        <v>97</v>
      </c>
      <c r="M13" s="239" t="str">
        <f t="shared" si="11"/>
        <v>ดีเด่น3</v>
      </c>
      <c r="N13" s="240">
        <f>'รอบที่ 2'!G13</f>
        <v>0</v>
      </c>
      <c r="O13" s="240">
        <f>'รอบที่ 2'!H13</f>
        <v>0</v>
      </c>
      <c r="P13" s="238">
        <f t="shared" si="12"/>
        <v>0</v>
      </c>
      <c r="Q13" s="241" t="str">
        <f t="shared" si="13"/>
        <v>ต้องปรับปรุง</v>
      </c>
      <c r="R13" s="242">
        <f t="shared" si="14"/>
        <v>48.5</v>
      </c>
      <c r="S13" s="241" t="str">
        <f t="shared" si="15"/>
        <v>ต้องปรับปรุง</v>
      </c>
      <c r="T13" s="243" t="str">
        <f t="shared" si="16"/>
        <v>ไม่ได้เลื่อนเงินเดือน</v>
      </c>
      <c r="U13" s="244" t="e">
        <f t="shared" si="17"/>
        <v>#VALUE!</v>
      </c>
      <c r="V13" s="243" t="e">
        <f t="shared" si="18"/>
        <v>#VALUE!</v>
      </c>
      <c r="W13" s="245" t="e">
        <f t="shared" si="19"/>
        <v>#VALUE!</v>
      </c>
      <c r="X13" s="249"/>
      <c r="AB13" s="367"/>
    </row>
    <row r="14" spans="1:28" ht="72.75" thickBot="1">
      <c r="A14" s="462"/>
      <c r="B14" s="368" t="str">
        <f>'รอบที่ 1'!D14</f>
        <v xml:space="preserve">นางสาวปรียาภรณ์ มุลตีกะ    </v>
      </c>
      <c r="C14" s="369" t="str">
        <f>'รอบที่ 1'!E14</f>
        <v>ลจ.รายเดือน</v>
      </c>
      <c r="D14" s="369" t="str">
        <f>'รอบที่ 1'!F14</f>
        <v>แพทย์แผนไทย</v>
      </c>
      <c r="E14" s="369" t="str">
        <f>"องค์การบริหารส่วนจังหวัดศรีสะเกษ"&amp;" "&amp;'รอบที่ 1'!B14</f>
        <v>องค์การบริหารส่วนจังหวัดศรีสะเกษ 03456 รพ.สต.บ้านผักไหม ต.ผักไหม</v>
      </c>
      <c r="F14" s="370"/>
      <c r="G14" s="370"/>
      <c r="H14" s="370"/>
      <c r="I14" s="371"/>
      <c r="J14" s="372">
        <f>'รอบที่ 1'!G14</f>
        <v>70</v>
      </c>
      <c r="K14" s="372">
        <f>'รอบที่ 1'!H14</f>
        <v>27</v>
      </c>
      <c r="L14" s="373">
        <f t="shared" si="10"/>
        <v>97</v>
      </c>
      <c r="M14" s="374" t="str">
        <f t="shared" si="11"/>
        <v>ดีเด่น3</v>
      </c>
      <c r="N14" s="375">
        <f>'รอบที่ 2'!G14</f>
        <v>0</v>
      </c>
      <c r="O14" s="375">
        <f>'รอบที่ 2'!H14</f>
        <v>0</v>
      </c>
      <c r="P14" s="373">
        <f t="shared" si="12"/>
        <v>0</v>
      </c>
      <c r="Q14" s="376" t="str">
        <f t="shared" si="13"/>
        <v>ต้องปรับปรุง</v>
      </c>
      <c r="R14" s="377">
        <f t="shared" si="14"/>
        <v>48.5</v>
      </c>
      <c r="S14" s="376" t="str">
        <f t="shared" si="15"/>
        <v>ต้องปรับปรุง</v>
      </c>
      <c r="T14" s="378" t="str">
        <f t="shared" si="16"/>
        <v>ไม่ได้เลื่อนเงินเดือน</v>
      </c>
      <c r="U14" s="379" t="e">
        <f t="shared" si="17"/>
        <v>#VALUE!</v>
      </c>
      <c r="V14" s="378" t="e">
        <f t="shared" si="18"/>
        <v>#VALUE!</v>
      </c>
      <c r="W14" s="380" t="e">
        <f t="shared" si="19"/>
        <v>#VALUE!</v>
      </c>
      <c r="X14" s="381"/>
      <c r="Y14" s="382"/>
      <c r="Z14" s="382"/>
      <c r="AA14" s="382"/>
      <c r="AB14" s="383"/>
    </row>
    <row r="15" spans="1:28" ht="72">
      <c r="A15" s="460"/>
      <c r="B15" s="350" t="str">
        <f>'รอบที่ 1'!D15</f>
        <v>นางสาวกัญญา  วิเศษชาติ</v>
      </c>
      <c r="C15" s="351" t="str">
        <f>'รอบที่ 1'!E15</f>
        <v>พกส</v>
      </c>
      <c r="D15" s="351" t="str">
        <f>'รอบที่ 1'!F15</f>
        <v>พนักงานช่วยการพยาบาล</v>
      </c>
      <c r="E15" s="351" t="str">
        <f>"องค์การบริหารส่วนจังหวัดศรีสะเกษ"&amp;" "&amp;'รอบที่ 1'!B15</f>
        <v>องค์การบริหารส่วนจังหวัดศรีสะเกษ 03457 รพ.สต.บ้านห่องน้อย ต.ผักไหม</v>
      </c>
      <c r="F15" s="352"/>
      <c r="G15" s="352"/>
      <c r="H15" s="352"/>
      <c r="I15" s="353"/>
      <c r="J15" s="354">
        <f>'รอบที่ 1'!G15</f>
        <v>65</v>
      </c>
      <c r="K15" s="354">
        <f>'รอบที่ 1'!H15</f>
        <v>26</v>
      </c>
      <c r="L15" s="355">
        <f t="shared" si="10"/>
        <v>91</v>
      </c>
      <c r="M15" s="356" t="str">
        <f t="shared" si="11"/>
        <v>ดีมาก4</v>
      </c>
      <c r="N15" s="357">
        <f>'รอบที่ 2'!G15</f>
        <v>0</v>
      </c>
      <c r="O15" s="357">
        <f>'รอบที่ 2'!H15</f>
        <v>0</v>
      </c>
      <c r="P15" s="355">
        <f t="shared" si="12"/>
        <v>0</v>
      </c>
      <c r="Q15" s="358" t="str">
        <f t="shared" si="13"/>
        <v>ต้องปรับปรุง</v>
      </c>
      <c r="R15" s="359">
        <f t="shared" si="14"/>
        <v>45.5</v>
      </c>
      <c r="S15" s="358" t="str">
        <f t="shared" si="15"/>
        <v>ต้องปรับปรุง</v>
      </c>
      <c r="T15" s="360" t="str">
        <f t="shared" si="16"/>
        <v>ไม่ได้เลื่อนเงินเดือน</v>
      </c>
      <c r="U15" s="361" t="e">
        <f t="shared" si="17"/>
        <v>#VALUE!</v>
      </c>
      <c r="V15" s="360" t="e">
        <f t="shared" si="18"/>
        <v>#VALUE!</v>
      </c>
      <c r="W15" s="362" t="e">
        <f t="shared" si="19"/>
        <v>#VALUE!</v>
      </c>
      <c r="X15" s="363"/>
      <c r="Y15" s="364"/>
      <c r="Z15" s="364"/>
      <c r="AA15" s="364"/>
      <c r="AB15" s="365"/>
    </row>
    <row r="16" spans="1:28" ht="72">
      <c r="A16" s="461"/>
      <c r="B16" s="262" t="str">
        <f>'รอบที่ 1'!D16</f>
        <v>นางสาวสุมาลี วงษ์ภักดี</v>
      </c>
      <c r="C16" s="263" t="str">
        <f>'รอบที่ 1'!E16</f>
        <v>ลจ.รายเดือน</v>
      </c>
      <c r="D16" s="263" t="str">
        <f>'รอบที่ 1'!F16</f>
        <v>ทำความสะอาด</v>
      </c>
      <c r="E16" s="263" t="str">
        <f>"องค์การบริหารส่วนจังหวัดศรีสะเกษ"&amp;" "&amp;'รอบที่ 1'!B16</f>
        <v>องค์การบริหารส่วนจังหวัดศรีสะเกษ 03457 รพ.สต.บ้านห่องน้อย ต.ผักไหม</v>
      </c>
      <c r="F16" s="236"/>
      <c r="G16" s="236"/>
      <c r="H16" s="236"/>
      <c r="I16" s="264"/>
      <c r="J16" s="237">
        <f>'รอบที่ 1'!G16</f>
        <v>65</v>
      </c>
      <c r="K16" s="237">
        <f>'รอบที่ 1'!H16</f>
        <v>27</v>
      </c>
      <c r="L16" s="238">
        <f t="shared" si="10"/>
        <v>92</v>
      </c>
      <c r="M16" s="239" t="str">
        <f t="shared" si="11"/>
        <v>ดีมาก3</v>
      </c>
      <c r="N16" s="240">
        <f>'รอบที่ 2'!G16</f>
        <v>0</v>
      </c>
      <c r="O16" s="240">
        <f>'รอบที่ 2'!H16</f>
        <v>0</v>
      </c>
      <c r="P16" s="238">
        <f t="shared" si="12"/>
        <v>0</v>
      </c>
      <c r="Q16" s="241" t="str">
        <f t="shared" si="13"/>
        <v>ต้องปรับปรุง</v>
      </c>
      <c r="R16" s="242">
        <f t="shared" si="14"/>
        <v>46</v>
      </c>
      <c r="S16" s="241" t="str">
        <f t="shared" si="15"/>
        <v>ต้องปรับปรุง</v>
      </c>
      <c r="T16" s="243" t="str">
        <f t="shared" si="16"/>
        <v>ไม่ได้เลื่อนเงินเดือน</v>
      </c>
      <c r="U16" s="244" t="e">
        <f t="shared" si="17"/>
        <v>#VALUE!</v>
      </c>
      <c r="V16" s="243" t="e">
        <f t="shared" si="18"/>
        <v>#VALUE!</v>
      </c>
      <c r="W16" s="245" t="e">
        <f t="shared" si="19"/>
        <v>#VALUE!</v>
      </c>
      <c r="X16" s="248">
        <f>SUM(F15:F18)</f>
        <v>0</v>
      </c>
      <c r="Y16" s="248">
        <f>COUNTA(B15:B17)</f>
        <v>3</v>
      </c>
      <c r="Z16" s="248">
        <f>X16*4/100</f>
        <v>0</v>
      </c>
      <c r="AA16" s="248" t="e">
        <f>SUM(V15:V18)</f>
        <v>#VALUE!</v>
      </c>
      <c r="AB16" s="366" t="e">
        <f>Z16-AA16</f>
        <v>#VALUE!</v>
      </c>
    </row>
    <row r="17" spans="1:28" ht="72">
      <c r="A17" s="461"/>
      <c r="B17" s="262" t="str">
        <f>'รอบที่ 1'!D17</f>
        <v>นางสาวอุไรรัตน์ วงษ์ภักดี</v>
      </c>
      <c r="C17" s="263" t="str">
        <f>'รอบที่ 1'!E17</f>
        <v>ลจ.รายเดือน</v>
      </c>
      <c r="D17" s="263" t="str">
        <f>'รอบที่ 1'!F17</f>
        <v xml:space="preserve">พยาบาลวิชาชีพ </v>
      </c>
      <c r="E17" s="263" t="str">
        <f>"องค์การบริหารส่วนจังหวัดศรีสะเกษ"&amp;" "&amp;'รอบที่ 1'!B17</f>
        <v>องค์การบริหารส่วนจังหวัดศรีสะเกษ 03457 รพ.สต.บ้านห่องน้อย ต.ผักไหม</v>
      </c>
      <c r="F17" s="236"/>
      <c r="G17" s="236"/>
      <c r="H17" s="236"/>
      <c r="I17" s="264"/>
      <c r="J17" s="237">
        <f>'รอบที่ 1'!G17</f>
        <v>65</v>
      </c>
      <c r="K17" s="237">
        <f>'รอบที่ 1'!H17</f>
        <v>26</v>
      </c>
      <c r="L17" s="238">
        <f t="shared" si="10"/>
        <v>91</v>
      </c>
      <c r="M17" s="239" t="str">
        <f t="shared" si="11"/>
        <v>ดีมาก4</v>
      </c>
      <c r="N17" s="240">
        <f>'รอบที่ 2'!G17</f>
        <v>0</v>
      </c>
      <c r="O17" s="240">
        <f>'รอบที่ 2'!H17</f>
        <v>0</v>
      </c>
      <c r="P17" s="238">
        <f t="shared" si="12"/>
        <v>0</v>
      </c>
      <c r="Q17" s="241" t="str">
        <f t="shared" si="13"/>
        <v>ต้องปรับปรุง</v>
      </c>
      <c r="R17" s="242">
        <f t="shared" si="14"/>
        <v>45.5</v>
      </c>
      <c r="S17" s="241" t="str">
        <f t="shared" si="15"/>
        <v>ต้องปรับปรุง</v>
      </c>
      <c r="T17" s="243" t="str">
        <f t="shared" si="16"/>
        <v>ไม่ได้เลื่อนเงินเดือน</v>
      </c>
      <c r="U17" s="244" t="e">
        <f t="shared" si="17"/>
        <v>#VALUE!</v>
      </c>
      <c r="V17" s="243" t="e">
        <f t="shared" si="18"/>
        <v>#VALUE!</v>
      </c>
      <c r="W17" s="245" t="e">
        <f t="shared" si="19"/>
        <v>#VALUE!</v>
      </c>
      <c r="X17" s="246"/>
      <c r="Y17" s="247"/>
      <c r="Z17" s="247"/>
      <c r="AA17" s="247"/>
      <c r="AB17" s="384"/>
    </row>
    <row r="18" spans="1:28" ht="72.75" thickBot="1">
      <c r="A18" s="463"/>
      <c r="B18" s="386" t="str">
        <f>'รอบที่ 1'!D18</f>
        <v>ว่าที่ร.ต.หญิงสิรินภคณา  นาคนวล</v>
      </c>
      <c r="C18" s="387" t="str">
        <f>'รอบที่ 1'!E18</f>
        <v>ลจ.รายเดือน</v>
      </c>
      <c r="D18" s="387" t="str">
        <f>'รอบที่ 1'!F18</f>
        <v>นักวิชาการสาธารณสุข</v>
      </c>
      <c r="E18" s="387" t="str">
        <f>"องค์การบริหารส่วนจังหวัดศรีสะเกษ"&amp;" "&amp;'รอบที่ 1'!B18</f>
        <v>องค์การบริหารส่วนจังหวัดศรีสะเกษ 03457 รพ.สต.บ้านห่องน้อย ต.ผักไหม</v>
      </c>
      <c r="F18" s="388"/>
      <c r="G18" s="388"/>
      <c r="H18" s="388"/>
      <c r="I18" s="389"/>
      <c r="J18" s="390">
        <f>'รอบที่ 1'!G18</f>
        <v>65</v>
      </c>
      <c r="K18" s="390">
        <f>'รอบที่ 1'!H18</f>
        <v>26</v>
      </c>
      <c r="L18" s="391">
        <f t="shared" si="10"/>
        <v>91</v>
      </c>
      <c r="M18" s="392" t="str">
        <f t="shared" si="11"/>
        <v>ดีมาก4</v>
      </c>
      <c r="N18" s="393">
        <f>'รอบที่ 2'!G18</f>
        <v>0</v>
      </c>
      <c r="O18" s="393">
        <f>'รอบที่ 2'!H18</f>
        <v>0</v>
      </c>
      <c r="P18" s="391">
        <f t="shared" si="12"/>
        <v>0</v>
      </c>
      <c r="Q18" s="394" t="str">
        <f t="shared" si="13"/>
        <v>ต้องปรับปรุง</v>
      </c>
      <c r="R18" s="395">
        <f t="shared" si="14"/>
        <v>45.5</v>
      </c>
      <c r="S18" s="394" t="str">
        <f t="shared" si="15"/>
        <v>ต้องปรับปรุง</v>
      </c>
      <c r="T18" s="396" t="str">
        <f t="shared" si="16"/>
        <v>ไม่ได้เลื่อนเงินเดือน</v>
      </c>
      <c r="U18" s="397" t="e">
        <f t="shared" si="17"/>
        <v>#VALUE!</v>
      </c>
      <c r="V18" s="396" t="e">
        <f t="shared" si="18"/>
        <v>#VALUE!</v>
      </c>
      <c r="W18" s="385" t="e">
        <f t="shared" si="19"/>
        <v>#VALUE!</v>
      </c>
      <c r="AB18" s="367"/>
    </row>
    <row r="19" spans="1:28" ht="72">
      <c r="A19" s="460"/>
      <c r="B19" s="350" t="str">
        <f>'รอบที่ 1'!D19</f>
        <v>นางศิริลักษณ์    จังอินทร์</v>
      </c>
      <c r="C19" s="351" t="str">
        <f>'รอบที่ 1'!E19</f>
        <v>ลจ.รายเดือน(พกส)</v>
      </c>
      <c r="D19" s="351" t="str">
        <f>'รอบที่ 1'!F19</f>
        <v>เจ้าพนักงานธุรการ</v>
      </c>
      <c r="E19" s="351" t="str">
        <f>"องค์การบริหารส่วนจังหวัดศรีสะเกษ"&amp;" "&amp;'รอบที่ 1'!B19</f>
        <v>องค์การบริหารส่วนจังหวัดศรีสะเกษ 03458 รพ.สต.บ้านพะวร ต.จานแสนไชย</v>
      </c>
      <c r="F19" s="536"/>
      <c r="G19" s="536"/>
      <c r="H19" s="536"/>
      <c r="I19" s="353"/>
      <c r="J19" s="476">
        <f>'รอบที่ 1'!G19</f>
        <v>70</v>
      </c>
      <c r="K19" s="476">
        <f>'รอบที่ 1'!H19</f>
        <v>27</v>
      </c>
      <c r="L19" s="477">
        <f t="shared" si="10"/>
        <v>97</v>
      </c>
      <c r="M19" s="478" t="str">
        <f t="shared" si="11"/>
        <v>ดีเด่น3</v>
      </c>
      <c r="N19" s="479">
        <f>'รอบที่ 2'!G19</f>
        <v>0</v>
      </c>
      <c r="O19" s="479">
        <f>'รอบที่ 2'!H19</f>
        <v>0</v>
      </c>
      <c r="P19" s="477">
        <f t="shared" si="12"/>
        <v>0</v>
      </c>
      <c r="Q19" s="480" t="str">
        <f t="shared" si="13"/>
        <v>ต้องปรับปรุง</v>
      </c>
      <c r="R19" s="481">
        <f t="shared" si="14"/>
        <v>48.5</v>
      </c>
      <c r="S19" s="480" t="str">
        <f t="shared" si="15"/>
        <v>ต้องปรับปรุง</v>
      </c>
      <c r="T19" s="482" t="str">
        <f t="shared" si="16"/>
        <v>ไม่ได้เลื่อนเงินเดือน</v>
      </c>
      <c r="U19" s="483" t="e">
        <f t="shared" si="17"/>
        <v>#VALUE!</v>
      </c>
      <c r="V19" s="482" t="e">
        <f t="shared" si="18"/>
        <v>#VALUE!</v>
      </c>
      <c r="W19" s="484" t="e">
        <f t="shared" si="19"/>
        <v>#VALUE!</v>
      </c>
      <c r="X19" s="364"/>
      <c r="Y19" s="364"/>
      <c r="Z19" s="364"/>
      <c r="AA19" s="364"/>
      <c r="AB19" s="365"/>
    </row>
    <row r="20" spans="1:28" ht="72">
      <c r="A20" s="461"/>
      <c r="B20" s="262" t="str">
        <f>'รอบที่ 1'!D20</f>
        <v>นางสาวธิติรัตน์  ตรีแก้ว</v>
      </c>
      <c r="C20" s="263" t="str">
        <f>'รอบที่ 1'!E20</f>
        <v>ลจ.รายเดือน</v>
      </c>
      <c r="D20" s="263" t="str">
        <f>'รอบที่ 1'!F20</f>
        <v>เจ้าพนักงานการเงินและบัญชี</v>
      </c>
      <c r="E20" s="263" t="str">
        <f>"องค์การบริหารส่วนจังหวัดศรีสะเกษ"&amp;" "&amp;'รอบที่ 1'!B20</f>
        <v>องค์การบริหารส่วนจังหวัดศรีสะเกษ 03458 รพ.สต.บ้านพะวร ต.จานแสนไชย</v>
      </c>
      <c r="F20" s="537"/>
      <c r="G20" s="537"/>
      <c r="H20" s="537"/>
      <c r="I20" s="264"/>
      <c r="J20" s="485">
        <f>'รอบที่ 1'!G20</f>
        <v>70</v>
      </c>
      <c r="K20" s="485">
        <f>'รอบที่ 1'!H20</f>
        <v>27</v>
      </c>
      <c r="L20" s="486">
        <f t="shared" si="10"/>
        <v>97</v>
      </c>
      <c r="M20" s="487" t="str">
        <f t="shared" si="11"/>
        <v>ดีเด่น3</v>
      </c>
      <c r="N20" s="488">
        <f>'รอบที่ 2'!G20</f>
        <v>0</v>
      </c>
      <c r="O20" s="488">
        <f>'รอบที่ 2'!H20</f>
        <v>0</v>
      </c>
      <c r="P20" s="486">
        <f t="shared" si="12"/>
        <v>0</v>
      </c>
      <c r="Q20" s="489" t="str">
        <f t="shared" si="13"/>
        <v>ต้องปรับปรุง</v>
      </c>
      <c r="R20" s="490">
        <f t="shared" si="14"/>
        <v>48.5</v>
      </c>
      <c r="S20" s="489" t="str">
        <f t="shared" si="15"/>
        <v>ต้องปรับปรุง</v>
      </c>
      <c r="T20" s="491" t="str">
        <f t="shared" si="16"/>
        <v>ไม่ได้เลื่อนเงินเดือน</v>
      </c>
      <c r="U20" s="492" t="e">
        <f t="shared" si="17"/>
        <v>#VALUE!</v>
      </c>
      <c r="V20" s="491" t="e">
        <f t="shared" si="18"/>
        <v>#VALUE!</v>
      </c>
      <c r="W20" s="493" t="e">
        <f t="shared" si="19"/>
        <v>#VALUE!</v>
      </c>
      <c r="X20" s="494">
        <f>SUM(F19:F22)</f>
        <v>0</v>
      </c>
      <c r="Y20" s="494">
        <f>COUNTA(B18:B20)</f>
        <v>3</v>
      </c>
      <c r="Z20" s="494">
        <f>X20*4/100</f>
        <v>0</v>
      </c>
      <c r="AA20" s="494" t="e">
        <f>SUM(V19:V22)</f>
        <v>#VALUE!</v>
      </c>
      <c r="AB20" s="495" t="e">
        <f>Z20-AA20</f>
        <v>#VALUE!</v>
      </c>
    </row>
    <row r="21" spans="1:28" ht="45.95" customHeight="1">
      <c r="A21" s="461"/>
      <c r="B21" s="262" t="str">
        <f>'รอบที่ 1'!D21</f>
        <v>นางสาววิมลา ศรีจันทร์</v>
      </c>
      <c r="C21" s="263" t="str">
        <f>'รอบที่ 1'!E21</f>
        <v>ลจ.รายเดือน</v>
      </c>
      <c r="D21" s="263" t="str">
        <f>'รอบที่ 1'!F21</f>
        <v>ทำความสะอาด</v>
      </c>
      <c r="E21" s="263" t="str">
        <f>"องค์การบริหารส่วนจังหวัดศรีสะเกษ"&amp;" "&amp;'รอบที่ 1'!B21</f>
        <v>องค์การบริหารส่วนจังหวัดศรีสะเกษ 03458 รพ.สต.บ้านพะวร ต.จานแสนไชย</v>
      </c>
      <c r="F21" s="537"/>
      <c r="G21" s="537"/>
      <c r="H21" s="537"/>
      <c r="I21" s="264"/>
      <c r="J21" s="485">
        <f>'รอบที่ 1'!G21</f>
        <v>70</v>
      </c>
      <c r="K21" s="485">
        <f>'รอบที่ 1'!H21</f>
        <v>27</v>
      </c>
      <c r="L21" s="486">
        <f t="shared" si="10"/>
        <v>97</v>
      </c>
      <c r="M21" s="487" t="str">
        <f t="shared" si="11"/>
        <v>ดีเด่น3</v>
      </c>
      <c r="N21" s="488">
        <f>'รอบที่ 2'!G21</f>
        <v>0</v>
      </c>
      <c r="O21" s="488">
        <f>'รอบที่ 2'!H21</f>
        <v>0</v>
      </c>
      <c r="P21" s="486">
        <f t="shared" si="12"/>
        <v>0</v>
      </c>
      <c r="Q21" s="489" t="str">
        <f t="shared" si="13"/>
        <v>ต้องปรับปรุง</v>
      </c>
      <c r="R21" s="490">
        <f t="shared" si="14"/>
        <v>48.5</v>
      </c>
      <c r="S21" s="489" t="str">
        <f t="shared" si="15"/>
        <v>ต้องปรับปรุง</v>
      </c>
      <c r="T21" s="491" t="str">
        <f t="shared" si="16"/>
        <v>ไม่ได้เลื่อนเงินเดือน</v>
      </c>
      <c r="U21" s="492" t="e">
        <f t="shared" si="17"/>
        <v>#VALUE!</v>
      </c>
      <c r="V21" s="491" t="e">
        <f t="shared" si="18"/>
        <v>#VALUE!</v>
      </c>
      <c r="W21" s="493" t="e">
        <f t="shared" si="19"/>
        <v>#VALUE!</v>
      </c>
      <c r="AB21" s="367"/>
    </row>
    <row r="22" spans="1:28" ht="45.95" customHeight="1" thickBot="1">
      <c r="A22" s="463"/>
      <c r="B22" s="386" t="str">
        <f>'รอบที่ 1'!D22</f>
        <v>นางสาวจิราภรณ์ บุญมาก</v>
      </c>
      <c r="C22" s="387" t="str">
        <f>'รอบที่ 1'!E22</f>
        <v>ลจ.รายเดือน</v>
      </c>
      <c r="D22" s="387" t="str">
        <f>'รอบที่ 1'!F22</f>
        <v>นักวิชาการสาธารณสุข</v>
      </c>
      <c r="E22" s="387" t="str">
        <f>"องค์การบริหารส่วนจังหวัดศรีสะเกษ"&amp;" "&amp;'รอบที่ 1'!B22</f>
        <v>องค์การบริหารส่วนจังหวัดศรีสะเกษ 03458 รพ.สต.บ้านพะวร ต.จานแสนไชย</v>
      </c>
      <c r="F22" s="538"/>
      <c r="G22" s="538"/>
      <c r="H22" s="538"/>
      <c r="I22" s="389"/>
      <c r="J22" s="496">
        <f>'รอบที่ 1'!G22</f>
        <v>0</v>
      </c>
      <c r="K22" s="496">
        <f>'รอบที่ 1'!H22</f>
        <v>0</v>
      </c>
      <c r="L22" s="497">
        <f t="shared" si="10"/>
        <v>0</v>
      </c>
      <c r="M22" s="498" t="str">
        <f t="shared" si="11"/>
        <v>ต้องปรับปรุง</v>
      </c>
      <c r="N22" s="499">
        <f>'รอบที่ 2'!G22</f>
        <v>0</v>
      </c>
      <c r="O22" s="499">
        <f>'รอบที่ 2'!H22</f>
        <v>0</v>
      </c>
      <c r="P22" s="497">
        <f t="shared" si="12"/>
        <v>0</v>
      </c>
      <c r="Q22" s="500" t="str">
        <f t="shared" si="13"/>
        <v>ต้องปรับปรุง</v>
      </c>
      <c r="R22" s="501">
        <f t="shared" si="14"/>
        <v>0</v>
      </c>
      <c r="S22" s="500" t="str">
        <f t="shared" si="15"/>
        <v>ต้องปรับปรุง</v>
      </c>
      <c r="T22" s="502" t="str">
        <f t="shared" si="16"/>
        <v>ไม่ได้เลื่อนเงินเดือน</v>
      </c>
      <c r="U22" s="503" t="e">
        <f t="shared" si="17"/>
        <v>#VALUE!</v>
      </c>
      <c r="V22" s="502" t="e">
        <f t="shared" si="18"/>
        <v>#VALUE!</v>
      </c>
      <c r="W22" s="504" t="e">
        <f t="shared" si="19"/>
        <v>#VALUE!</v>
      </c>
      <c r="AB22" s="367"/>
    </row>
    <row r="23" spans="1:28" s="344" customFormat="1" ht="45.95" customHeight="1">
      <c r="A23" s="464"/>
      <c r="B23" s="398" t="str">
        <f>'รอบที่ 1'!D23</f>
        <v>นางสาวณัฐนันท์   วังกุล</v>
      </c>
      <c r="C23" s="399" t="str">
        <f>'รอบที่ 1'!E23</f>
        <v>พกส</v>
      </c>
      <c r="D23" s="399" t="str">
        <f>'รอบที่ 1'!F23</f>
        <v>พนักงานช่วยการพยาบาล</v>
      </c>
      <c r="E23" s="399" t="str">
        <f>"องค์การบริหารส่วนจังหวัดศรีสะเกษ"&amp;" "&amp;'รอบที่ 1'!B23</f>
        <v>องค์การบริหารส่วนจังหวัดศรีสะเกษ 03459รพ.สต.บ้านจานแสนไชย ต.จานแสนไชย</v>
      </c>
      <c r="F23" s="539"/>
      <c r="G23" s="539"/>
      <c r="H23" s="539"/>
      <c r="I23" s="400"/>
      <c r="J23" s="476">
        <f>'รอบที่ 1'!G23</f>
        <v>65</v>
      </c>
      <c r="K23" s="476">
        <f>'รอบที่ 1'!H23</f>
        <v>26</v>
      </c>
      <c r="L23" s="505">
        <f t="shared" ref="L23" si="20">SUM(J23:K23)</f>
        <v>91</v>
      </c>
      <c r="M23" s="478" t="str">
        <f t="shared" si="11"/>
        <v>ดีมาก4</v>
      </c>
      <c r="N23" s="479">
        <f>'รอบที่ 2'!G23</f>
        <v>0</v>
      </c>
      <c r="O23" s="479">
        <f>'รอบที่ 2'!H23</f>
        <v>0</v>
      </c>
      <c r="P23" s="505">
        <f t="shared" ref="P23" si="21">SUM(N23:O23)</f>
        <v>0</v>
      </c>
      <c r="Q23" s="506" t="str">
        <f t="shared" ref="Q23" si="22">VLOOKUP(P23,tb_score,4,1)</f>
        <v>ต้องปรับปรุง</v>
      </c>
      <c r="R23" s="507">
        <f t="shared" ref="R23" si="23">(L23+P23)/2</f>
        <v>45.5</v>
      </c>
      <c r="S23" s="506" t="str">
        <f t="shared" ref="S23" si="24">VLOOKUP(R23,tb_score,4,1)</f>
        <v>ต้องปรับปรุง</v>
      </c>
      <c r="T23" s="508" t="str">
        <f t="shared" ref="T23" si="25">VLOOKUP(R23,tb_score,3,1)</f>
        <v>ไม่ได้เลื่อนเงินเดือน</v>
      </c>
      <c r="U23" s="509" t="e">
        <f t="shared" ref="U23" si="26">(+H23*T23)/100</f>
        <v>#VALUE!</v>
      </c>
      <c r="V23" s="508" t="e">
        <f t="shared" ref="V23" si="27">ROUNDUP(U23,-1)</f>
        <v>#VALUE!</v>
      </c>
      <c r="W23" s="510" t="e">
        <f t="shared" ref="W23" si="28">+H23+V23</f>
        <v>#VALUE!</v>
      </c>
      <c r="X23" s="364"/>
      <c r="Y23" s="364"/>
      <c r="Z23" s="364"/>
      <c r="AA23" s="364"/>
      <c r="AB23" s="365"/>
    </row>
    <row r="24" spans="1:28" s="344" customFormat="1" ht="45.95" customHeight="1">
      <c r="A24" s="465"/>
      <c r="B24" s="341" t="str">
        <f>'รอบที่ 1'!D24</f>
        <v>นางหนูเจียม</v>
      </c>
      <c r="C24" s="342" t="str">
        <f>'รอบที่ 1'!E24</f>
        <v>ลจ.รายเดือน</v>
      </c>
      <c r="D24" s="342" t="str">
        <f>'รอบที่ 1'!F24</f>
        <v>ทำความสะอาด</v>
      </c>
      <c r="E24" s="342" t="str">
        <f>"องค์การบริหารส่วนจังหวัดศรีสะเกษ"&amp;" "&amp;'รอบที่ 1'!B24</f>
        <v>องค์การบริหารส่วนจังหวัดศรีสะเกษ 03459รพ.สต.บ้านจานแสนไชย ต.จานแสนไชย</v>
      </c>
      <c r="F24" s="540"/>
      <c r="G24" s="540"/>
      <c r="H24" s="540"/>
      <c r="I24" s="343"/>
      <c r="J24" s="485">
        <f>'รอบที่ 1'!G24</f>
        <v>65</v>
      </c>
      <c r="K24" s="485">
        <f>'รอบที่ 1'!H24</f>
        <v>27</v>
      </c>
      <c r="L24" s="511">
        <f t="shared" si="10"/>
        <v>92</v>
      </c>
      <c r="M24" s="487" t="str">
        <f t="shared" si="11"/>
        <v>ดีมาก3</v>
      </c>
      <c r="N24" s="488">
        <f>'รอบที่ 2'!G24</f>
        <v>0</v>
      </c>
      <c r="O24" s="488">
        <f>'รอบที่ 2'!H24</f>
        <v>0</v>
      </c>
      <c r="P24" s="511">
        <f t="shared" si="12"/>
        <v>0</v>
      </c>
      <c r="Q24" s="512" t="str">
        <f t="shared" si="13"/>
        <v>ต้องปรับปรุง</v>
      </c>
      <c r="R24" s="513">
        <f t="shared" si="14"/>
        <v>46</v>
      </c>
      <c r="S24" s="512" t="str">
        <f t="shared" si="15"/>
        <v>ต้องปรับปรุง</v>
      </c>
      <c r="T24" s="514" t="str">
        <f t="shared" si="16"/>
        <v>ไม่ได้เลื่อนเงินเดือน</v>
      </c>
      <c r="U24" s="515" t="e">
        <f t="shared" si="17"/>
        <v>#VALUE!</v>
      </c>
      <c r="V24" s="514" t="e">
        <f t="shared" si="18"/>
        <v>#VALUE!</v>
      </c>
      <c r="W24" s="516" t="e">
        <f t="shared" si="19"/>
        <v>#VALUE!</v>
      </c>
      <c r="X24" s="494">
        <f>SUM(F23:F27)</f>
        <v>0</v>
      </c>
      <c r="Y24" s="494">
        <f>COUNTA(B21:B23)</f>
        <v>3</v>
      </c>
      <c r="Z24" s="494">
        <f>X24*4/100</f>
        <v>0</v>
      </c>
      <c r="AA24" s="494" t="e">
        <f>SUM(V23:V27)</f>
        <v>#VALUE!</v>
      </c>
      <c r="AB24" s="495" t="e">
        <f>Z24-AA24</f>
        <v>#VALUE!</v>
      </c>
    </row>
    <row r="25" spans="1:28" s="344" customFormat="1" ht="45.95" customHeight="1">
      <c r="A25" s="465"/>
      <c r="B25" s="341" t="str">
        <f>'รอบที่ 1'!D25</f>
        <v>นางสาวกุลณัฐ นามโฮง</v>
      </c>
      <c r="C25" s="342" t="str">
        <f>'รอบที่ 1'!E25</f>
        <v>ลจ.รายเดือน</v>
      </c>
      <c r="D25" s="342" t="str">
        <f>'รอบที่ 1'!F25</f>
        <v>นักวิชาการสาธารณสุข</v>
      </c>
      <c r="E25" s="342" t="str">
        <f>"องค์การบริหารส่วนจังหวัดศรีสะเกษ"&amp;" "&amp;'รอบที่ 1'!B25</f>
        <v>องค์การบริหารส่วนจังหวัดศรีสะเกษ 03459รพ.สต.บ้านจานแสนไชย ต.จานแสนไชย</v>
      </c>
      <c r="F25" s="540"/>
      <c r="G25" s="540"/>
      <c r="H25" s="540"/>
      <c r="I25" s="343"/>
      <c r="J25" s="485">
        <f>'รอบที่ 1'!G25</f>
        <v>65</v>
      </c>
      <c r="K25" s="485">
        <f>'รอบที่ 1'!H25</f>
        <v>26</v>
      </c>
      <c r="L25" s="511">
        <f t="shared" si="10"/>
        <v>91</v>
      </c>
      <c r="M25" s="487" t="str">
        <f t="shared" si="11"/>
        <v>ดีมาก4</v>
      </c>
      <c r="N25" s="488">
        <f>'รอบที่ 2'!G25</f>
        <v>0</v>
      </c>
      <c r="O25" s="488">
        <f>'รอบที่ 2'!H25</f>
        <v>0</v>
      </c>
      <c r="P25" s="511">
        <f t="shared" si="12"/>
        <v>0</v>
      </c>
      <c r="Q25" s="512" t="str">
        <f t="shared" si="13"/>
        <v>ต้องปรับปรุง</v>
      </c>
      <c r="R25" s="513">
        <f t="shared" si="14"/>
        <v>45.5</v>
      </c>
      <c r="S25" s="512" t="str">
        <f t="shared" si="15"/>
        <v>ต้องปรับปรุง</v>
      </c>
      <c r="T25" s="514" t="str">
        <f t="shared" si="16"/>
        <v>ไม่ได้เลื่อนเงินเดือน</v>
      </c>
      <c r="U25" s="515" t="e">
        <f t="shared" si="17"/>
        <v>#VALUE!</v>
      </c>
      <c r="V25" s="514" t="e">
        <f t="shared" si="18"/>
        <v>#VALUE!</v>
      </c>
      <c r="W25" s="516" t="e">
        <f t="shared" si="19"/>
        <v>#VALUE!</v>
      </c>
      <c r="X25" s="235"/>
      <c r="Y25" s="235"/>
      <c r="Z25" s="235"/>
      <c r="AA25" s="235"/>
      <c r="AB25" s="367"/>
    </row>
    <row r="26" spans="1:28" s="344" customFormat="1" ht="45.95" customHeight="1">
      <c r="A26" s="465"/>
      <c r="B26" s="341" t="str">
        <f>'รอบที่ 1'!D26</f>
        <v>นางสาวอนัญญา หาดคำ</v>
      </c>
      <c r="C26" s="342" t="str">
        <f>'รอบที่ 1'!E26</f>
        <v>ลจ.รายเดือน</v>
      </c>
      <c r="D26" s="342" t="str">
        <f>'รอบที่ 1'!F26</f>
        <v>เจ้าพนักงานการเงินและบัญชี</v>
      </c>
      <c r="E26" s="342" t="str">
        <f>"องค์การบริหารส่วนจังหวัดศรีสะเกษ"&amp;" "&amp;'รอบที่ 1'!B26</f>
        <v>องค์การบริหารส่วนจังหวัดศรีสะเกษ 03459รพ.สต.บ้านจานแสนไชย ต.จานแสนไชย</v>
      </c>
      <c r="F26" s="540"/>
      <c r="G26" s="540"/>
      <c r="H26" s="540"/>
      <c r="I26" s="343"/>
      <c r="J26" s="485">
        <f>'รอบที่ 1'!G26</f>
        <v>65</v>
      </c>
      <c r="K26" s="485">
        <f>'รอบที่ 1'!H26</f>
        <v>27</v>
      </c>
      <c r="L26" s="511">
        <f t="shared" si="10"/>
        <v>92</v>
      </c>
      <c r="M26" s="487" t="str">
        <f t="shared" si="11"/>
        <v>ดีมาก3</v>
      </c>
      <c r="N26" s="488">
        <f>'รอบที่ 2'!G26</f>
        <v>0</v>
      </c>
      <c r="O26" s="488">
        <f>'รอบที่ 2'!H26</f>
        <v>0</v>
      </c>
      <c r="P26" s="511">
        <f t="shared" si="12"/>
        <v>0</v>
      </c>
      <c r="Q26" s="512" t="str">
        <f t="shared" si="13"/>
        <v>ต้องปรับปรุง</v>
      </c>
      <c r="R26" s="513">
        <f t="shared" si="14"/>
        <v>46</v>
      </c>
      <c r="S26" s="512" t="str">
        <f t="shared" si="15"/>
        <v>ต้องปรับปรุง</v>
      </c>
      <c r="T26" s="514" t="str">
        <f t="shared" si="16"/>
        <v>ไม่ได้เลื่อนเงินเดือน</v>
      </c>
      <c r="U26" s="515" t="e">
        <f t="shared" si="17"/>
        <v>#VALUE!</v>
      </c>
      <c r="V26" s="514" t="e">
        <f t="shared" si="18"/>
        <v>#VALUE!</v>
      </c>
      <c r="W26" s="516" t="e">
        <f t="shared" si="19"/>
        <v>#VALUE!</v>
      </c>
      <c r="X26" s="235"/>
      <c r="Y26" s="235"/>
      <c r="Z26" s="235"/>
      <c r="AA26" s="235"/>
      <c r="AB26" s="367"/>
    </row>
    <row r="27" spans="1:28" s="344" customFormat="1" ht="45.95" customHeight="1" thickBot="1">
      <c r="A27" s="466"/>
      <c r="B27" s="401" t="str">
        <f>'รอบที่ 1'!D27</f>
        <v>นางสาวนิภาพร เพ็งแจ่มญาดา</v>
      </c>
      <c r="C27" s="402" t="str">
        <f>'รอบที่ 1'!E27</f>
        <v>ลจ.รายเดือน</v>
      </c>
      <c r="D27" s="402" t="str">
        <f>'รอบที่ 1'!F27</f>
        <v>เจ้าพนักงานธุรการ</v>
      </c>
      <c r="E27" s="402" t="str">
        <f>"องค์การบริหารส่วนจังหวัดศรีสะเกษ"&amp;" "&amp;'รอบที่ 1'!B27</f>
        <v>องค์การบริหารส่วนจังหวัดศรีสะเกษ 03459รพ.สต.บ้านจานแสนไชย ต.จานแสนไชย</v>
      </c>
      <c r="F27" s="541"/>
      <c r="G27" s="541"/>
      <c r="H27" s="541"/>
      <c r="I27" s="403"/>
      <c r="J27" s="517">
        <f>'รอบที่ 1'!G27</f>
        <v>0</v>
      </c>
      <c r="K27" s="517">
        <f>'รอบที่ 1'!H27</f>
        <v>0</v>
      </c>
      <c r="L27" s="518">
        <f t="shared" si="10"/>
        <v>0</v>
      </c>
      <c r="M27" s="519" t="str">
        <f t="shared" si="11"/>
        <v>ต้องปรับปรุง</v>
      </c>
      <c r="N27" s="520">
        <f>'รอบที่ 2'!G27</f>
        <v>0</v>
      </c>
      <c r="O27" s="520">
        <f>'รอบที่ 2'!H27</f>
        <v>0</v>
      </c>
      <c r="P27" s="518">
        <f t="shared" si="12"/>
        <v>0</v>
      </c>
      <c r="Q27" s="521" t="str">
        <f t="shared" si="13"/>
        <v>ต้องปรับปรุง</v>
      </c>
      <c r="R27" s="522">
        <f t="shared" si="14"/>
        <v>0</v>
      </c>
      <c r="S27" s="521" t="str">
        <f t="shared" si="15"/>
        <v>ต้องปรับปรุง</v>
      </c>
      <c r="T27" s="523" t="str">
        <f t="shared" si="16"/>
        <v>ไม่ได้เลื่อนเงินเดือน</v>
      </c>
      <c r="U27" s="524" t="e">
        <f t="shared" si="17"/>
        <v>#VALUE!</v>
      </c>
      <c r="V27" s="523" t="e">
        <f t="shared" si="18"/>
        <v>#VALUE!</v>
      </c>
      <c r="W27" s="525" t="e">
        <f t="shared" si="19"/>
        <v>#VALUE!</v>
      </c>
      <c r="X27" s="382"/>
      <c r="Y27" s="382"/>
      <c r="Z27" s="382"/>
      <c r="AA27" s="382"/>
      <c r="AB27" s="383"/>
    </row>
    <row r="28" spans="1:28" s="344" customFormat="1" ht="24.75" thickBot="1">
      <c r="A28" s="909" t="s">
        <v>11</v>
      </c>
      <c r="B28" s="910"/>
      <c r="C28" s="910"/>
      <c r="D28" s="910"/>
      <c r="E28" s="910"/>
      <c r="F28" s="468">
        <f>SUM(F10:F21)</f>
        <v>0</v>
      </c>
      <c r="G28" s="468">
        <f>SUM(G10:G21)</f>
        <v>0</v>
      </c>
      <c r="H28" s="468">
        <f>SUM(H10:H21)</f>
        <v>0</v>
      </c>
      <c r="I28" s="469" t="e">
        <f>SUM(I5:I27)/COUNT(I5:I27)</f>
        <v>#DIV/0!</v>
      </c>
      <c r="J28" s="470"/>
      <c r="K28" s="470"/>
      <c r="L28" s="471"/>
      <c r="M28" s="467"/>
      <c r="N28" s="471"/>
      <c r="O28" s="471"/>
      <c r="P28" s="471"/>
      <c r="Q28" s="467"/>
      <c r="R28" s="471"/>
      <c r="S28" s="467"/>
      <c r="T28" s="469" t="e">
        <f>SUM(T5:T27)/COUNT(T5:T27)</f>
        <v>#DIV/0!</v>
      </c>
      <c r="U28" s="467"/>
      <c r="V28" s="472" t="e">
        <f>SUM(V5:V27)</f>
        <v>#VALUE!</v>
      </c>
      <c r="W28" s="473" t="e">
        <f>SUM(W5:W27)</f>
        <v>#VALUE!</v>
      </c>
      <c r="X28" s="474"/>
      <c r="Y28" s="474"/>
      <c r="Z28" s="474"/>
      <c r="AA28" s="474"/>
      <c r="AB28" s="475"/>
    </row>
    <row r="29" spans="1:28" s="344" customFormat="1">
      <c r="B29" s="345"/>
      <c r="F29" s="345"/>
      <c r="G29" s="346"/>
      <c r="H29" s="345"/>
      <c r="I29" s="347"/>
      <c r="J29" s="347"/>
      <c r="K29" s="347"/>
    </row>
    <row r="30" spans="1:28" s="344" customFormat="1">
      <c r="B30" s="345"/>
      <c r="F30" s="345"/>
      <c r="G30" s="345"/>
      <c r="H30" s="345"/>
      <c r="I30" s="347"/>
      <c r="J30" s="347"/>
      <c r="K30" s="347"/>
    </row>
  </sheetData>
  <sheetProtection algorithmName="SHA-512" hashValue="o7bp9EzZG9n6A66QWQG6nd4ekTGHuc0Gnel730ol+0XeRHInogYFM3KKcUgKeBONyc+BUotjSwjg31eprYc99g==" saltValue="gUaVhwzZGrn0iVoiKAlosw==" spinCount="100000" sheet="1" objects="1" scenarios="1"/>
  <mergeCells count="19">
    <mergeCell ref="A1:W1"/>
    <mergeCell ref="A2:W2"/>
    <mergeCell ref="A3:A4"/>
    <mergeCell ref="B3:B4"/>
    <mergeCell ref="C3:C4"/>
    <mergeCell ref="D3:D4"/>
    <mergeCell ref="E3:E4"/>
    <mergeCell ref="F3:F4"/>
    <mergeCell ref="G3:G4"/>
    <mergeCell ref="H3:H4"/>
    <mergeCell ref="V3:V4"/>
    <mergeCell ref="W3:W4"/>
    <mergeCell ref="T3:T4"/>
    <mergeCell ref="U3:U4"/>
    <mergeCell ref="A28:E28"/>
    <mergeCell ref="I3:I4"/>
    <mergeCell ref="J3:M3"/>
    <mergeCell ref="N3:Q3"/>
    <mergeCell ref="R3:S3"/>
  </mergeCells>
  <pageMargins left="0" right="0" top="0" bottom="0" header="0.5" footer="0.5"/>
  <pageSetup paperSize="9" scale="36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zoomScale="94" zoomScaleNormal="94" workbookViewId="0">
      <selection activeCell="B28" sqref="B28"/>
    </sheetView>
  </sheetViews>
  <sheetFormatPr defaultColWidth="9" defaultRowHeight="21" customHeight="1"/>
  <cols>
    <col min="1" max="1" width="27.25" style="15" customWidth="1"/>
    <col min="2" max="2" width="9.25" style="15" customWidth="1"/>
    <col min="3" max="3" width="43.25" style="15" customWidth="1"/>
    <col min="4" max="4" width="10.25" style="15" customWidth="1"/>
    <col min="5" max="5" width="45.125" style="15" customWidth="1"/>
    <col min="6" max="16384" width="9" style="15"/>
  </cols>
  <sheetData>
    <row r="1" spans="1:12" ht="21" customHeight="1">
      <c r="E1" s="91"/>
    </row>
    <row r="2" spans="1:12" ht="21" customHeight="1">
      <c r="A2" s="708" t="str">
        <f>"แบบประเมินผลการปฏิบัติงานของลูกจ้างชั่วคราวรายเดือน"&amp;C10</f>
        <v>แบบประเมินผลการปฏิบัติงานของลูกจ้างชั่วคราวรายเดือนโรงพยาบาลส่งเสริมสุขภาพตำบลบ้านผักไหม</v>
      </c>
      <c r="B2" s="708"/>
      <c r="C2" s="708"/>
      <c r="D2" s="708"/>
      <c r="E2" s="708"/>
      <c r="F2" s="159"/>
      <c r="G2" s="159"/>
      <c r="H2" s="159"/>
      <c r="I2" s="159"/>
      <c r="J2" s="159"/>
      <c r="K2" s="159"/>
      <c r="L2" s="159"/>
    </row>
    <row r="3" spans="1:12" ht="21" customHeight="1">
      <c r="A3" s="708" t="s">
        <v>847</v>
      </c>
      <c r="B3" s="708"/>
      <c r="C3" s="708"/>
      <c r="D3" s="708"/>
      <c r="E3" s="708"/>
    </row>
    <row r="4" spans="1:12" ht="21" customHeight="1">
      <c r="A4" s="160" t="s">
        <v>0</v>
      </c>
      <c r="B4" s="702" t="s">
        <v>1014</v>
      </c>
      <c r="C4" s="702"/>
      <c r="D4" s="161"/>
      <c r="E4" s="162"/>
    </row>
    <row r="5" spans="1:12" ht="21" customHeight="1">
      <c r="A5" s="163"/>
      <c r="B5" s="703" t="str">
        <f>IF(B4=code!A16,code!A19,IF(B4=code!A17,code!A18))</f>
        <v>❑  ครั้งที่ 2 วันที่ 1 เมษายน 2569 ถึง 30 กันยายน 2569</v>
      </c>
      <c r="C5" s="703"/>
      <c r="D5" s="164"/>
      <c r="E5" s="165"/>
    </row>
    <row r="6" spans="1:12" s="166" customFormat="1" ht="21" customHeight="1">
      <c r="A6" s="715" t="s">
        <v>1</v>
      </c>
      <c r="B6" s="716"/>
      <c r="C6" s="716"/>
      <c r="D6" s="716"/>
      <c r="E6" s="717"/>
    </row>
    <row r="7" spans="1:12" ht="21" customHeight="1">
      <c r="A7" s="119" t="s">
        <v>231</v>
      </c>
      <c r="B7" s="704" t="s">
        <v>94</v>
      </c>
      <c r="C7" s="706" t="s">
        <v>601</v>
      </c>
      <c r="D7" s="704" t="s">
        <v>277</v>
      </c>
      <c r="E7" s="706" t="s">
        <v>226</v>
      </c>
    </row>
    <row r="8" spans="1:12" ht="21" customHeight="1">
      <c r="A8" s="172" t="s">
        <v>602</v>
      </c>
      <c r="B8" s="705"/>
      <c r="C8" s="707"/>
      <c r="D8" s="705"/>
      <c r="E8" s="707"/>
    </row>
    <row r="9" spans="1:12" ht="21" customHeight="1">
      <c r="A9" s="168" t="str">
        <f>VLOOKUP(E7,code!$B$1:$C$23,2,0)</f>
        <v>ตำแหน่งประเภท ลูกจ้างวิชาชีพ</v>
      </c>
      <c r="B9" s="169" t="s">
        <v>95</v>
      </c>
      <c r="C9" s="173" t="s">
        <v>440</v>
      </c>
      <c r="D9" s="170" t="s">
        <v>96</v>
      </c>
      <c r="E9" s="173"/>
    </row>
    <row r="10" spans="1:12" ht="21" customHeight="1">
      <c r="A10" s="719" t="s">
        <v>233</v>
      </c>
      <c r="B10" s="720" t="s">
        <v>99</v>
      </c>
      <c r="C10" s="174" t="s">
        <v>293</v>
      </c>
      <c r="D10" s="704" t="s">
        <v>97</v>
      </c>
      <c r="E10" s="709" t="s">
        <v>98</v>
      </c>
    </row>
    <row r="11" spans="1:12" ht="21" customHeight="1">
      <c r="A11" s="719"/>
      <c r="B11" s="720"/>
      <c r="C11" s="175" t="s">
        <v>294</v>
      </c>
      <c r="D11" s="705"/>
      <c r="E11" s="709"/>
    </row>
    <row r="12" spans="1:12" s="166" customFormat="1" ht="21" customHeight="1">
      <c r="A12" s="718" t="s">
        <v>2</v>
      </c>
      <c r="B12" s="716"/>
      <c r="C12" s="716"/>
      <c r="D12" s="716"/>
      <c r="E12" s="717"/>
    </row>
    <row r="13" spans="1:12" ht="21" customHeight="1">
      <c r="A13" s="119" t="s">
        <v>231</v>
      </c>
      <c r="B13" s="704" t="s">
        <v>94</v>
      </c>
      <c r="C13" s="713" t="s">
        <v>292</v>
      </c>
      <c r="D13" s="704" t="s">
        <v>100</v>
      </c>
      <c r="E13" s="339" t="str">
        <f>"ผู้อำนวยการ"&amp;C10</f>
        <v>ผู้อำนวยการโรงพยาบาลส่งเสริมสุขภาพตำบลบ้านผักไหม</v>
      </c>
    </row>
    <row r="14" spans="1:12" ht="21" customHeight="1">
      <c r="A14" s="172">
        <v>3330700073568</v>
      </c>
      <c r="B14" s="705"/>
      <c r="C14" s="714"/>
      <c r="D14" s="705"/>
      <c r="E14" s="340" t="str">
        <f>C11</f>
        <v>ตำบลผักไหม อำเภอห้วยทับทัน</v>
      </c>
    </row>
    <row r="15" spans="1:12" ht="43.9" customHeight="1">
      <c r="A15" s="173" t="s">
        <v>953</v>
      </c>
      <c r="B15" s="169" t="s">
        <v>960</v>
      </c>
      <c r="C15" s="173" t="s">
        <v>963</v>
      </c>
      <c r="D15" s="167" t="s">
        <v>91</v>
      </c>
      <c r="E15" s="171" t="s">
        <v>101</v>
      </c>
    </row>
    <row r="16" spans="1:12" ht="21" customHeight="1" thickBot="1"/>
    <row r="17" spans="5:5" ht="21" customHeight="1">
      <c r="E17" s="710" t="str">
        <f>"ผลรวมคะแนน "&amp;'p6'!C8</f>
        <v>ผลรวมคะแนน 64</v>
      </c>
    </row>
    <row r="18" spans="5:5" ht="21" customHeight="1">
      <c r="E18" s="711"/>
    </row>
    <row r="19" spans="5:5" ht="21" customHeight="1" thickBot="1">
      <c r="E19" s="712"/>
    </row>
  </sheetData>
  <sheetProtection algorithmName="SHA-512" hashValue="kU1KQx6dKOBCx9RylihBSwLMBW1ePf2M+vyPDmIUeVYMxspx95J7InoEz+vUcUq+6ub8lEordp9HTVXSUagaWg==" saltValue="dx27pr9suBqhBF66KxFEUQ==" spinCount="100000" sheet="1" objects="1" scenarios="1"/>
  <protectedRanges>
    <protectedRange sqref="A8 C7 E7 E9 C9:C11 A10 A14:A15 C15" name="Range1"/>
  </protectedRanges>
  <mergeCells count="18">
    <mergeCell ref="E10:E11"/>
    <mergeCell ref="E17:E19"/>
    <mergeCell ref="C13:C14"/>
    <mergeCell ref="A6:E6"/>
    <mergeCell ref="A12:E12"/>
    <mergeCell ref="B13:B14"/>
    <mergeCell ref="A10:A11"/>
    <mergeCell ref="D10:D11"/>
    <mergeCell ref="B10:B11"/>
    <mergeCell ref="D13:D14"/>
    <mergeCell ref="B7:B8"/>
    <mergeCell ref="C7:C8"/>
    <mergeCell ref="B4:C4"/>
    <mergeCell ref="B5:C5"/>
    <mergeCell ref="D7:D8"/>
    <mergeCell ref="E7:E8"/>
    <mergeCell ref="A2:E2"/>
    <mergeCell ref="A3:E3"/>
  </mergeCells>
  <phoneticPr fontId="53" type="noConversion"/>
  <printOptions horizontalCentered="1"/>
  <pageMargins left="0.78740157480314965" right="0.31496062992125984" top="0.74803149606299213" bottom="0.35433070866141736" header="0.31496062992125984" footer="0.31496062992125984"/>
  <pageSetup paperSize="9" scale="99" fitToHeight="0" orientation="landscape" horizontalDpi="4294967293" r:id="rId1"/>
  <headerFooter>
    <oddHeader>&amp;C&amp;"TH SarabunIT๙,Regular"&amp;16 1</oddHeader>
  </headerFooter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56D1F96C-3FFB-4911-A2ED-D48A79674761}">
          <x14:formula1>
            <xm:f>code!$A$1:$A$2</xm:f>
          </x14:formula1>
          <xm:sqref>C9</xm:sqref>
        </x14:dataValidation>
        <x14:dataValidation type="list" allowBlank="1" showInputMessage="1" showErrorMessage="1" xr:uid="{9953006A-8A9A-4D3C-AB3B-BF0463DB03DD}">
          <x14:formula1>
            <xm:f>code!$D$1:$D$3</xm:f>
          </x14:formula1>
          <xm:sqref>A10:A11</xm:sqref>
        </x14:dataValidation>
        <x14:dataValidation type="list" allowBlank="1" showInputMessage="1" showErrorMessage="1" xr:uid="{8685E1B0-F28A-48B4-9841-2483E2B65B69}">
          <x14:formula1>
            <xm:f>code!$A$16:$A$17</xm:f>
          </x14:formula1>
          <xm:sqref>B4 D4</xm:sqref>
        </x14:dataValidation>
        <x14:dataValidation type="list" allowBlank="1" showInputMessage="1" showErrorMessage="1" xr:uid="{09A74187-EA52-4332-9ABF-00D2971FEA5A}">
          <x14:formula1>
            <xm:f>code!$A$4:$A$7</xm:f>
          </x14:formula1>
          <xm:sqref>A15</xm:sqref>
        </x14:dataValidation>
        <x14:dataValidation type="list" allowBlank="1" showInputMessage="1" showErrorMessage="1" xr:uid="{24C902AD-BAB5-410B-9F5F-4394067F8030}">
          <x14:formula1>
            <xm:f>code!$A$8:$A$15</xm:f>
          </x14:formula1>
          <xm:sqref>C15</xm:sqref>
        </x14:dataValidation>
        <x14:dataValidation type="list" allowBlank="1" showInputMessage="1" showErrorMessage="1" xr:uid="{320258C4-0E37-412F-84CD-70F42C371494}">
          <x14:formula1>
            <xm:f>code!$B$1:$B$23</xm:f>
          </x14:formula1>
          <xm:sqref>E7:E8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B2307-1942-4E33-8041-4F6833606051}">
  <sheetPr>
    <pageSetUpPr fitToPage="1"/>
  </sheetPr>
  <dimension ref="A1:T43"/>
  <sheetViews>
    <sheetView zoomScale="72" zoomScaleNormal="72" workbookViewId="0">
      <selection activeCell="F12" sqref="F12"/>
    </sheetView>
  </sheetViews>
  <sheetFormatPr defaultColWidth="7.875" defaultRowHeight="21.75"/>
  <cols>
    <col min="1" max="1" width="5.25" style="252" customWidth="1"/>
    <col min="2" max="2" width="21" style="253" customWidth="1"/>
    <col min="3" max="3" width="13.75" style="253" customWidth="1"/>
    <col min="4" max="4" width="21.25" style="253" customWidth="1"/>
    <col min="5" max="6" width="11" style="253" customWidth="1"/>
    <col min="7" max="7" width="7.875" style="253"/>
    <col min="8" max="11" width="7.875" style="256"/>
    <col min="12" max="13" width="7.875" style="253"/>
    <col min="14" max="14" width="12.25" style="253" customWidth="1"/>
    <col min="15" max="15" width="7.875" style="253"/>
    <col min="16" max="17" width="7.875" style="255"/>
    <col min="18" max="18" width="8.5" style="257" customWidth="1"/>
    <col min="19" max="19" width="7.875" style="253"/>
    <col min="20" max="20" width="10.375" style="256" customWidth="1"/>
    <col min="21" max="253" width="7.875" style="253"/>
    <col min="254" max="254" width="5.25" style="253" customWidth="1"/>
    <col min="255" max="255" width="23.375" style="253" customWidth="1"/>
    <col min="256" max="256" width="12.125" style="253" customWidth="1"/>
    <col min="257" max="257" width="11.125" style="253" customWidth="1"/>
    <col min="258" max="258" width="11" style="253" customWidth="1"/>
    <col min="259" max="509" width="7.875" style="253"/>
    <col min="510" max="510" width="5.25" style="253" customWidth="1"/>
    <col min="511" max="511" width="23.375" style="253" customWidth="1"/>
    <col min="512" max="512" width="12.125" style="253" customWidth="1"/>
    <col min="513" max="513" width="11.125" style="253" customWidth="1"/>
    <col min="514" max="514" width="11" style="253" customWidth="1"/>
    <col min="515" max="765" width="7.875" style="253"/>
    <col min="766" max="766" width="5.25" style="253" customWidth="1"/>
    <col min="767" max="767" width="23.375" style="253" customWidth="1"/>
    <col min="768" max="768" width="12.125" style="253" customWidth="1"/>
    <col min="769" max="769" width="11.125" style="253" customWidth="1"/>
    <col min="770" max="770" width="11" style="253" customWidth="1"/>
    <col min="771" max="1021" width="7.875" style="253"/>
    <col min="1022" max="1022" width="5.25" style="253" customWidth="1"/>
    <col min="1023" max="1023" width="23.375" style="253" customWidth="1"/>
    <col min="1024" max="1024" width="12.125" style="253" customWidth="1"/>
    <col min="1025" max="1025" width="11.125" style="253" customWidth="1"/>
    <col min="1026" max="1026" width="11" style="253" customWidth="1"/>
    <col min="1027" max="1277" width="7.875" style="253"/>
    <col min="1278" max="1278" width="5.25" style="253" customWidth="1"/>
    <col min="1279" max="1279" width="23.375" style="253" customWidth="1"/>
    <col min="1280" max="1280" width="12.125" style="253" customWidth="1"/>
    <col min="1281" max="1281" width="11.125" style="253" customWidth="1"/>
    <col min="1282" max="1282" width="11" style="253" customWidth="1"/>
    <col min="1283" max="1533" width="7.875" style="253"/>
    <col min="1534" max="1534" width="5.25" style="253" customWidth="1"/>
    <col min="1535" max="1535" width="23.375" style="253" customWidth="1"/>
    <col min="1536" max="1536" width="12.125" style="253" customWidth="1"/>
    <col min="1537" max="1537" width="11.125" style="253" customWidth="1"/>
    <col min="1538" max="1538" width="11" style="253" customWidth="1"/>
    <col min="1539" max="1789" width="7.875" style="253"/>
    <col min="1790" max="1790" width="5.25" style="253" customWidth="1"/>
    <col min="1791" max="1791" width="23.375" style="253" customWidth="1"/>
    <col min="1792" max="1792" width="12.125" style="253" customWidth="1"/>
    <col min="1793" max="1793" width="11.125" style="253" customWidth="1"/>
    <col min="1794" max="1794" width="11" style="253" customWidth="1"/>
    <col min="1795" max="2045" width="7.875" style="253"/>
    <col min="2046" max="2046" width="5.25" style="253" customWidth="1"/>
    <col min="2047" max="2047" width="23.375" style="253" customWidth="1"/>
    <col min="2048" max="2048" width="12.125" style="253" customWidth="1"/>
    <col min="2049" max="2049" width="11.125" style="253" customWidth="1"/>
    <col min="2050" max="2050" width="11" style="253" customWidth="1"/>
    <col min="2051" max="2301" width="7.875" style="253"/>
    <col min="2302" max="2302" width="5.25" style="253" customWidth="1"/>
    <col min="2303" max="2303" width="23.375" style="253" customWidth="1"/>
    <col min="2304" max="2304" width="12.125" style="253" customWidth="1"/>
    <col min="2305" max="2305" width="11.125" style="253" customWidth="1"/>
    <col min="2306" max="2306" width="11" style="253" customWidth="1"/>
    <col min="2307" max="2557" width="7.875" style="253"/>
    <col min="2558" max="2558" width="5.25" style="253" customWidth="1"/>
    <col min="2559" max="2559" width="23.375" style="253" customWidth="1"/>
    <col min="2560" max="2560" width="12.125" style="253" customWidth="1"/>
    <col min="2561" max="2561" width="11.125" style="253" customWidth="1"/>
    <col min="2562" max="2562" width="11" style="253" customWidth="1"/>
    <col min="2563" max="2813" width="7.875" style="253"/>
    <col min="2814" max="2814" width="5.25" style="253" customWidth="1"/>
    <col min="2815" max="2815" width="23.375" style="253" customWidth="1"/>
    <col min="2816" max="2816" width="12.125" style="253" customWidth="1"/>
    <col min="2817" max="2817" width="11.125" style="253" customWidth="1"/>
    <col min="2818" max="2818" width="11" style="253" customWidth="1"/>
    <col min="2819" max="3069" width="7.875" style="253"/>
    <col min="3070" max="3070" width="5.25" style="253" customWidth="1"/>
    <col min="3071" max="3071" width="23.375" style="253" customWidth="1"/>
    <col min="3072" max="3072" width="12.125" style="253" customWidth="1"/>
    <col min="3073" max="3073" width="11.125" style="253" customWidth="1"/>
    <col min="3074" max="3074" width="11" style="253" customWidth="1"/>
    <col min="3075" max="3325" width="7.875" style="253"/>
    <col min="3326" max="3326" width="5.25" style="253" customWidth="1"/>
    <col min="3327" max="3327" width="23.375" style="253" customWidth="1"/>
    <col min="3328" max="3328" width="12.125" style="253" customWidth="1"/>
    <col min="3329" max="3329" width="11.125" style="253" customWidth="1"/>
    <col min="3330" max="3330" width="11" style="253" customWidth="1"/>
    <col min="3331" max="3581" width="7.875" style="253"/>
    <col min="3582" max="3582" width="5.25" style="253" customWidth="1"/>
    <col min="3583" max="3583" width="23.375" style="253" customWidth="1"/>
    <col min="3584" max="3584" width="12.125" style="253" customWidth="1"/>
    <col min="3585" max="3585" width="11.125" style="253" customWidth="1"/>
    <col min="3586" max="3586" width="11" style="253" customWidth="1"/>
    <col min="3587" max="3837" width="7.875" style="253"/>
    <col min="3838" max="3838" width="5.25" style="253" customWidth="1"/>
    <col min="3839" max="3839" width="23.375" style="253" customWidth="1"/>
    <col min="3840" max="3840" width="12.125" style="253" customWidth="1"/>
    <col min="3841" max="3841" width="11.125" style="253" customWidth="1"/>
    <col min="3842" max="3842" width="11" style="253" customWidth="1"/>
    <col min="3843" max="4093" width="7.875" style="253"/>
    <col min="4094" max="4094" width="5.25" style="253" customWidth="1"/>
    <col min="4095" max="4095" width="23.375" style="253" customWidth="1"/>
    <col min="4096" max="4096" width="12.125" style="253" customWidth="1"/>
    <col min="4097" max="4097" width="11.125" style="253" customWidth="1"/>
    <col min="4098" max="4098" width="11" style="253" customWidth="1"/>
    <col min="4099" max="4349" width="7.875" style="253"/>
    <col min="4350" max="4350" width="5.25" style="253" customWidth="1"/>
    <col min="4351" max="4351" width="23.375" style="253" customWidth="1"/>
    <col min="4352" max="4352" width="12.125" style="253" customWidth="1"/>
    <col min="4353" max="4353" width="11.125" style="253" customWidth="1"/>
    <col min="4354" max="4354" width="11" style="253" customWidth="1"/>
    <col min="4355" max="4605" width="7.875" style="253"/>
    <col min="4606" max="4606" width="5.25" style="253" customWidth="1"/>
    <col min="4607" max="4607" width="23.375" style="253" customWidth="1"/>
    <col min="4608" max="4608" width="12.125" style="253" customWidth="1"/>
    <col min="4609" max="4609" width="11.125" style="253" customWidth="1"/>
    <col min="4610" max="4610" width="11" style="253" customWidth="1"/>
    <col min="4611" max="4861" width="7.875" style="253"/>
    <col min="4862" max="4862" width="5.25" style="253" customWidth="1"/>
    <col min="4863" max="4863" width="23.375" style="253" customWidth="1"/>
    <col min="4864" max="4864" width="12.125" style="253" customWidth="1"/>
    <col min="4865" max="4865" width="11.125" style="253" customWidth="1"/>
    <col min="4866" max="4866" width="11" style="253" customWidth="1"/>
    <col min="4867" max="5117" width="7.875" style="253"/>
    <col min="5118" max="5118" width="5.25" style="253" customWidth="1"/>
    <col min="5119" max="5119" width="23.375" style="253" customWidth="1"/>
    <col min="5120" max="5120" width="12.125" style="253" customWidth="1"/>
    <col min="5121" max="5121" width="11.125" style="253" customWidth="1"/>
    <col min="5122" max="5122" width="11" style="253" customWidth="1"/>
    <col min="5123" max="5373" width="7.875" style="253"/>
    <col min="5374" max="5374" width="5.25" style="253" customWidth="1"/>
    <col min="5375" max="5375" width="23.375" style="253" customWidth="1"/>
    <col min="5376" max="5376" width="12.125" style="253" customWidth="1"/>
    <col min="5377" max="5377" width="11.125" style="253" customWidth="1"/>
    <col min="5378" max="5378" width="11" style="253" customWidth="1"/>
    <col min="5379" max="5629" width="7.875" style="253"/>
    <col min="5630" max="5630" width="5.25" style="253" customWidth="1"/>
    <col min="5631" max="5631" width="23.375" style="253" customWidth="1"/>
    <col min="5632" max="5632" width="12.125" style="253" customWidth="1"/>
    <col min="5633" max="5633" width="11.125" style="253" customWidth="1"/>
    <col min="5634" max="5634" width="11" style="253" customWidth="1"/>
    <col min="5635" max="5885" width="7.875" style="253"/>
    <col min="5886" max="5886" width="5.25" style="253" customWidth="1"/>
    <col min="5887" max="5887" width="23.375" style="253" customWidth="1"/>
    <col min="5888" max="5888" width="12.125" style="253" customWidth="1"/>
    <col min="5889" max="5889" width="11.125" style="253" customWidth="1"/>
    <col min="5890" max="5890" width="11" style="253" customWidth="1"/>
    <col min="5891" max="6141" width="7.875" style="253"/>
    <col min="6142" max="6142" width="5.25" style="253" customWidth="1"/>
    <col min="6143" max="6143" width="23.375" style="253" customWidth="1"/>
    <col min="6144" max="6144" width="12.125" style="253" customWidth="1"/>
    <col min="6145" max="6145" width="11.125" style="253" customWidth="1"/>
    <col min="6146" max="6146" width="11" style="253" customWidth="1"/>
    <col min="6147" max="6397" width="7.875" style="253"/>
    <col min="6398" max="6398" width="5.25" style="253" customWidth="1"/>
    <col min="6399" max="6399" width="23.375" style="253" customWidth="1"/>
    <col min="6400" max="6400" width="12.125" style="253" customWidth="1"/>
    <col min="6401" max="6401" width="11.125" style="253" customWidth="1"/>
    <col min="6402" max="6402" width="11" style="253" customWidth="1"/>
    <col min="6403" max="6653" width="7.875" style="253"/>
    <col min="6654" max="6654" width="5.25" style="253" customWidth="1"/>
    <col min="6655" max="6655" width="23.375" style="253" customWidth="1"/>
    <col min="6656" max="6656" width="12.125" style="253" customWidth="1"/>
    <col min="6657" max="6657" width="11.125" style="253" customWidth="1"/>
    <col min="6658" max="6658" width="11" style="253" customWidth="1"/>
    <col min="6659" max="6909" width="7.875" style="253"/>
    <col min="6910" max="6910" width="5.25" style="253" customWidth="1"/>
    <col min="6911" max="6911" width="23.375" style="253" customWidth="1"/>
    <col min="6912" max="6912" width="12.125" style="253" customWidth="1"/>
    <col min="6913" max="6913" width="11.125" style="253" customWidth="1"/>
    <col min="6914" max="6914" width="11" style="253" customWidth="1"/>
    <col min="6915" max="7165" width="7.875" style="253"/>
    <col min="7166" max="7166" width="5.25" style="253" customWidth="1"/>
    <col min="7167" max="7167" width="23.375" style="253" customWidth="1"/>
    <col min="7168" max="7168" width="12.125" style="253" customWidth="1"/>
    <col min="7169" max="7169" width="11.125" style="253" customWidth="1"/>
    <col min="7170" max="7170" width="11" style="253" customWidth="1"/>
    <col min="7171" max="7421" width="7.875" style="253"/>
    <col min="7422" max="7422" width="5.25" style="253" customWidth="1"/>
    <col min="7423" max="7423" width="23.375" style="253" customWidth="1"/>
    <col min="7424" max="7424" width="12.125" style="253" customWidth="1"/>
    <col min="7425" max="7425" width="11.125" style="253" customWidth="1"/>
    <col min="7426" max="7426" width="11" style="253" customWidth="1"/>
    <col min="7427" max="7677" width="7.875" style="253"/>
    <col min="7678" max="7678" width="5.25" style="253" customWidth="1"/>
    <col min="7679" max="7679" width="23.375" style="253" customWidth="1"/>
    <col min="7680" max="7680" width="12.125" style="253" customWidth="1"/>
    <col min="7681" max="7681" width="11.125" style="253" customWidth="1"/>
    <col min="7682" max="7682" width="11" style="253" customWidth="1"/>
    <col min="7683" max="7933" width="7.875" style="253"/>
    <col min="7934" max="7934" width="5.25" style="253" customWidth="1"/>
    <col min="7935" max="7935" width="23.375" style="253" customWidth="1"/>
    <col min="7936" max="7936" width="12.125" style="253" customWidth="1"/>
    <col min="7937" max="7937" width="11.125" style="253" customWidth="1"/>
    <col min="7938" max="7938" width="11" style="253" customWidth="1"/>
    <col min="7939" max="8189" width="7.875" style="253"/>
    <col min="8190" max="8190" width="5.25" style="253" customWidth="1"/>
    <col min="8191" max="8191" width="23.375" style="253" customWidth="1"/>
    <col min="8192" max="8192" width="12.125" style="253" customWidth="1"/>
    <col min="8193" max="8193" width="11.125" style="253" customWidth="1"/>
    <col min="8194" max="8194" width="11" style="253" customWidth="1"/>
    <col min="8195" max="8445" width="7.875" style="253"/>
    <col min="8446" max="8446" width="5.25" style="253" customWidth="1"/>
    <col min="8447" max="8447" width="23.375" style="253" customWidth="1"/>
    <col min="8448" max="8448" width="12.125" style="253" customWidth="1"/>
    <col min="8449" max="8449" width="11.125" style="253" customWidth="1"/>
    <col min="8450" max="8450" width="11" style="253" customWidth="1"/>
    <col min="8451" max="8701" width="7.875" style="253"/>
    <col min="8702" max="8702" width="5.25" style="253" customWidth="1"/>
    <col min="8703" max="8703" width="23.375" style="253" customWidth="1"/>
    <col min="8704" max="8704" width="12.125" style="253" customWidth="1"/>
    <col min="8705" max="8705" width="11.125" style="253" customWidth="1"/>
    <col min="8706" max="8706" width="11" style="253" customWidth="1"/>
    <col min="8707" max="8957" width="7.875" style="253"/>
    <col min="8958" max="8958" width="5.25" style="253" customWidth="1"/>
    <col min="8959" max="8959" width="23.375" style="253" customWidth="1"/>
    <col min="8960" max="8960" width="12.125" style="253" customWidth="1"/>
    <col min="8961" max="8961" width="11.125" style="253" customWidth="1"/>
    <col min="8962" max="8962" width="11" style="253" customWidth="1"/>
    <col min="8963" max="9213" width="7.875" style="253"/>
    <col min="9214" max="9214" width="5.25" style="253" customWidth="1"/>
    <col min="9215" max="9215" width="23.375" style="253" customWidth="1"/>
    <col min="9216" max="9216" width="12.125" style="253" customWidth="1"/>
    <col min="9217" max="9217" width="11.125" style="253" customWidth="1"/>
    <col min="9218" max="9218" width="11" style="253" customWidth="1"/>
    <col min="9219" max="9469" width="7.875" style="253"/>
    <col min="9470" max="9470" width="5.25" style="253" customWidth="1"/>
    <col min="9471" max="9471" width="23.375" style="253" customWidth="1"/>
    <col min="9472" max="9472" width="12.125" style="253" customWidth="1"/>
    <col min="9473" max="9473" width="11.125" style="253" customWidth="1"/>
    <col min="9474" max="9474" width="11" style="253" customWidth="1"/>
    <col min="9475" max="9725" width="7.875" style="253"/>
    <col min="9726" max="9726" width="5.25" style="253" customWidth="1"/>
    <col min="9727" max="9727" width="23.375" style="253" customWidth="1"/>
    <col min="9728" max="9728" width="12.125" style="253" customWidth="1"/>
    <col min="9729" max="9729" width="11.125" style="253" customWidth="1"/>
    <col min="9730" max="9730" width="11" style="253" customWidth="1"/>
    <col min="9731" max="9981" width="7.875" style="253"/>
    <col min="9982" max="9982" width="5.25" style="253" customWidth="1"/>
    <col min="9983" max="9983" width="23.375" style="253" customWidth="1"/>
    <col min="9984" max="9984" width="12.125" style="253" customWidth="1"/>
    <col min="9985" max="9985" width="11.125" style="253" customWidth="1"/>
    <col min="9986" max="9986" width="11" style="253" customWidth="1"/>
    <col min="9987" max="10237" width="7.875" style="253"/>
    <col min="10238" max="10238" width="5.25" style="253" customWidth="1"/>
    <col min="10239" max="10239" width="23.375" style="253" customWidth="1"/>
    <col min="10240" max="10240" width="12.125" style="253" customWidth="1"/>
    <col min="10241" max="10241" width="11.125" style="253" customWidth="1"/>
    <col min="10242" max="10242" width="11" style="253" customWidth="1"/>
    <col min="10243" max="10493" width="7.875" style="253"/>
    <col min="10494" max="10494" width="5.25" style="253" customWidth="1"/>
    <col min="10495" max="10495" width="23.375" style="253" customWidth="1"/>
    <col min="10496" max="10496" width="12.125" style="253" customWidth="1"/>
    <col min="10497" max="10497" width="11.125" style="253" customWidth="1"/>
    <col min="10498" max="10498" width="11" style="253" customWidth="1"/>
    <col min="10499" max="10749" width="7.875" style="253"/>
    <col min="10750" max="10750" width="5.25" style="253" customWidth="1"/>
    <col min="10751" max="10751" width="23.375" style="253" customWidth="1"/>
    <col min="10752" max="10752" width="12.125" style="253" customWidth="1"/>
    <col min="10753" max="10753" width="11.125" style="253" customWidth="1"/>
    <col min="10754" max="10754" width="11" style="253" customWidth="1"/>
    <col min="10755" max="11005" width="7.875" style="253"/>
    <col min="11006" max="11006" width="5.25" style="253" customWidth="1"/>
    <col min="11007" max="11007" width="23.375" style="253" customWidth="1"/>
    <col min="11008" max="11008" width="12.125" style="253" customWidth="1"/>
    <col min="11009" max="11009" width="11.125" style="253" customWidth="1"/>
    <col min="11010" max="11010" width="11" style="253" customWidth="1"/>
    <col min="11011" max="11261" width="7.875" style="253"/>
    <col min="11262" max="11262" width="5.25" style="253" customWidth="1"/>
    <col min="11263" max="11263" width="23.375" style="253" customWidth="1"/>
    <col min="11264" max="11264" width="12.125" style="253" customWidth="1"/>
    <col min="11265" max="11265" width="11.125" style="253" customWidth="1"/>
    <col min="11266" max="11266" width="11" style="253" customWidth="1"/>
    <col min="11267" max="11517" width="7.875" style="253"/>
    <col min="11518" max="11518" width="5.25" style="253" customWidth="1"/>
    <col min="11519" max="11519" width="23.375" style="253" customWidth="1"/>
    <col min="11520" max="11520" width="12.125" style="253" customWidth="1"/>
    <col min="11521" max="11521" width="11.125" style="253" customWidth="1"/>
    <col min="11522" max="11522" width="11" style="253" customWidth="1"/>
    <col min="11523" max="11773" width="7.875" style="253"/>
    <col min="11774" max="11774" width="5.25" style="253" customWidth="1"/>
    <col min="11775" max="11775" width="23.375" style="253" customWidth="1"/>
    <col min="11776" max="11776" width="12.125" style="253" customWidth="1"/>
    <col min="11777" max="11777" width="11.125" style="253" customWidth="1"/>
    <col min="11778" max="11778" width="11" style="253" customWidth="1"/>
    <col min="11779" max="12029" width="7.875" style="253"/>
    <col min="12030" max="12030" width="5.25" style="253" customWidth="1"/>
    <col min="12031" max="12031" width="23.375" style="253" customWidth="1"/>
    <col min="12032" max="12032" width="12.125" style="253" customWidth="1"/>
    <col min="12033" max="12033" width="11.125" style="253" customWidth="1"/>
    <col min="12034" max="12034" width="11" style="253" customWidth="1"/>
    <col min="12035" max="12285" width="7.875" style="253"/>
    <col min="12286" max="12286" width="5.25" style="253" customWidth="1"/>
    <col min="12287" max="12287" width="23.375" style="253" customWidth="1"/>
    <col min="12288" max="12288" width="12.125" style="253" customWidth="1"/>
    <col min="12289" max="12289" width="11.125" style="253" customWidth="1"/>
    <col min="12290" max="12290" width="11" style="253" customWidth="1"/>
    <col min="12291" max="12541" width="7.875" style="253"/>
    <col min="12542" max="12542" width="5.25" style="253" customWidth="1"/>
    <col min="12543" max="12543" width="23.375" style="253" customWidth="1"/>
    <col min="12544" max="12544" width="12.125" style="253" customWidth="1"/>
    <col min="12545" max="12545" width="11.125" style="253" customWidth="1"/>
    <col min="12546" max="12546" width="11" style="253" customWidth="1"/>
    <col min="12547" max="12797" width="7.875" style="253"/>
    <col min="12798" max="12798" width="5.25" style="253" customWidth="1"/>
    <col min="12799" max="12799" width="23.375" style="253" customWidth="1"/>
    <col min="12800" max="12800" width="12.125" style="253" customWidth="1"/>
    <col min="12801" max="12801" width="11.125" style="253" customWidth="1"/>
    <col min="12802" max="12802" width="11" style="253" customWidth="1"/>
    <col min="12803" max="13053" width="7.875" style="253"/>
    <col min="13054" max="13054" width="5.25" style="253" customWidth="1"/>
    <col min="13055" max="13055" width="23.375" style="253" customWidth="1"/>
    <col min="13056" max="13056" width="12.125" style="253" customWidth="1"/>
    <col min="13057" max="13057" width="11.125" style="253" customWidth="1"/>
    <col min="13058" max="13058" width="11" style="253" customWidth="1"/>
    <col min="13059" max="13309" width="7.875" style="253"/>
    <col min="13310" max="13310" width="5.25" style="253" customWidth="1"/>
    <col min="13311" max="13311" width="23.375" style="253" customWidth="1"/>
    <col min="13312" max="13312" width="12.125" style="253" customWidth="1"/>
    <col min="13313" max="13313" width="11.125" style="253" customWidth="1"/>
    <col min="13314" max="13314" width="11" style="253" customWidth="1"/>
    <col min="13315" max="13565" width="7.875" style="253"/>
    <col min="13566" max="13566" width="5.25" style="253" customWidth="1"/>
    <col min="13567" max="13567" width="23.375" style="253" customWidth="1"/>
    <col min="13568" max="13568" width="12.125" style="253" customWidth="1"/>
    <col min="13569" max="13569" width="11.125" style="253" customWidth="1"/>
    <col min="13570" max="13570" width="11" style="253" customWidth="1"/>
    <col min="13571" max="13821" width="7.875" style="253"/>
    <col min="13822" max="13822" width="5.25" style="253" customWidth="1"/>
    <col min="13823" max="13823" width="23.375" style="253" customWidth="1"/>
    <col min="13824" max="13824" width="12.125" style="253" customWidth="1"/>
    <col min="13825" max="13825" width="11.125" style="253" customWidth="1"/>
    <col min="13826" max="13826" width="11" style="253" customWidth="1"/>
    <col min="13827" max="14077" width="7.875" style="253"/>
    <col min="14078" max="14078" width="5.25" style="253" customWidth="1"/>
    <col min="14079" max="14079" width="23.375" style="253" customWidth="1"/>
    <col min="14080" max="14080" width="12.125" style="253" customWidth="1"/>
    <col min="14081" max="14081" width="11.125" style="253" customWidth="1"/>
    <col min="14082" max="14082" width="11" style="253" customWidth="1"/>
    <col min="14083" max="14333" width="7.875" style="253"/>
    <col min="14334" max="14334" width="5.25" style="253" customWidth="1"/>
    <col min="14335" max="14335" width="23.375" style="253" customWidth="1"/>
    <col min="14336" max="14336" width="12.125" style="253" customWidth="1"/>
    <col min="14337" max="14337" width="11.125" style="253" customWidth="1"/>
    <col min="14338" max="14338" width="11" style="253" customWidth="1"/>
    <col min="14339" max="14589" width="7.875" style="253"/>
    <col min="14590" max="14590" width="5.25" style="253" customWidth="1"/>
    <col min="14591" max="14591" width="23.375" style="253" customWidth="1"/>
    <col min="14592" max="14592" width="12.125" style="253" customWidth="1"/>
    <col min="14593" max="14593" width="11.125" style="253" customWidth="1"/>
    <col min="14594" max="14594" width="11" style="253" customWidth="1"/>
    <col min="14595" max="14845" width="7.875" style="253"/>
    <col min="14846" max="14846" width="5.25" style="253" customWidth="1"/>
    <col min="14847" max="14847" width="23.375" style="253" customWidth="1"/>
    <col min="14848" max="14848" width="12.125" style="253" customWidth="1"/>
    <col min="14849" max="14849" width="11.125" style="253" customWidth="1"/>
    <col min="14850" max="14850" width="11" style="253" customWidth="1"/>
    <col min="14851" max="15101" width="7.875" style="253"/>
    <col min="15102" max="15102" width="5.25" style="253" customWidth="1"/>
    <col min="15103" max="15103" width="23.375" style="253" customWidth="1"/>
    <col min="15104" max="15104" width="12.125" style="253" customWidth="1"/>
    <col min="15105" max="15105" width="11.125" style="253" customWidth="1"/>
    <col min="15106" max="15106" width="11" style="253" customWidth="1"/>
    <col min="15107" max="15357" width="7.875" style="253"/>
    <col min="15358" max="15358" width="5.25" style="253" customWidth="1"/>
    <col min="15359" max="15359" width="23.375" style="253" customWidth="1"/>
    <col min="15360" max="15360" width="12.125" style="253" customWidth="1"/>
    <col min="15361" max="15361" width="11.125" style="253" customWidth="1"/>
    <col min="15362" max="15362" width="11" style="253" customWidth="1"/>
    <col min="15363" max="15613" width="7.875" style="253"/>
    <col min="15614" max="15614" width="5.25" style="253" customWidth="1"/>
    <col min="15615" max="15615" width="23.375" style="253" customWidth="1"/>
    <col min="15616" max="15616" width="12.125" style="253" customWidth="1"/>
    <col min="15617" max="15617" width="11.125" style="253" customWidth="1"/>
    <col min="15618" max="15618" width="11" style="253" customWidth="1"/>
    <col min="15619" max="15869" width="7.875" style="253"/>
    <col min="15870" max="15870" width="5.25" style="253" customWidth="1"/>
    <col min="15871" max="15871" width="23.375" style="253" customWidth="1"/>
    <col min="15872" max="15872" width="12.125" style="253" customWidth="1"/>
    <col min="15873" max="15873" width="11.125" style="253" customWidth="1"/>
    <col min="15874" max="15874" width="11" style="253" customWidth="1"/>
    <col min="15875" max="16125" width="7.875" style="253"/>
    <col min="16126" max="16126" width="5.25" style="253" customWidth="1"/>
    <col min="16127" max="16127" width="23.375" style="253" customWidth="1"/>
    <col min="16128" max="16128" width="12.125" style="253" customWidth="1"/>
    <col min="16129" max="16129" width="11.125" style="253" customWidth="1"/>
    <col min="16130" max="16130" width="11" style="253" customWidth="1"/>
    <col min="16131" max="16384" width="7.875" style="253"/>
  </cols>
  <sheetData>
    <row r="1" spans="1:20" ht="17.25" customHeight="1">
      <c r="B1" s="542"/>
      <c r="C1" s="542"/>
      <c r="D1" s="542"/>
      <c r="E1" s="542"/>
      <c r="F1" s="542"/>
      <c r="G1" s="542"/>
      <c r="H1" s="543"/>
      <c r="I1" s="543"/>
      <c r="J1" s="543"/>
      <c r="K1" s="543"/>
      <c r="L1" s="542"/>
      <c r="M1" s="542"/>
      <c r="N1" s="542"/>
      <c r="O1" s="542"/>
      <c r="P1" s="544"/>
      <c r="Q1" s="544"/>
      <c r="R1" s="944" t="s">
        <v>502</v>
      </c>
      <c r="S1" s="944"/>
      <c r="T1" s="944"/>
    </row>
    <row r="2" spans="1:20" s="254" customFormat="1" ht="24">
      <c r="A2" s="945" t="s">
        <v>1025</v>
      </c>
      <c r="B2" s="945"/>
      <c r="C2" s="945"/>
      <c r="D2" s="945"/>
      <c r="E2" s="945"/>
      <c r="F2" s="945"/>
      <c r="G2" s="945"/>
      <c r="H2" s="945"/>
      <c r="I2" s="945"/>
      <c r="J2" s="945"/>
      <c r="K2" s="945"/>
      <c r="L2" s="945"/>
      <c r="M2" s="945"/>
      <c r="N2" s="945"/>
      <c r="O2" s="945"/>
      <c r="P2" s="945"/>
      <c r="Q2" s="945"/>
      <c r="R2" s="945"/>
      <c r="S2" s="945"/>
      <c r="T2" s="545"/>
    </row>
    <row r="3" spans="1:20" s="254" customFormat="1">
      <c r="A3" s="946" t="s">
        <v>614</v>
      </c>
      <c r="B3" s="946"/>
      <c r="C3" s="946"/>
      <c r="D3" s="946"/>
      <c r="E3" s="946"/>
      <c r="F3" s="946"/>
      <c r="G3" s="946"/>
      <c r="H3" s="946"/>
      <c r="I3" s="946"/>
      <c r="J3" s="946"/>
      <c r="K3" s="946"/>
      <c r="L3" s="946"/>
      <c r="M3" s="946"/>
      <c r="N3" s="946"/>
      <c r="O3" s="946"/>
      <c r="P3" s="946"/>
      <c r="Q3" s="946"/>
      <c r="R3" s="946"/>
      <c r="S3" s="946"/>
      <c r="T3" s="545"/>
    </row>
    <row r="4" spans="1:20" s="254" customFormat="1" hidden="1">
      <c r="A4" s="927" t="s">
        <v>503</v>
      </c>
      <c r="B4" s="927"/>
      <c r="C4" s="927"/>
      <c r="D4" s="927"/>
      <c r="E4" s="927"/>
      <c r="F4" s="927"/>
      <c r="G4" s="927"/>
      <c r="H4" s="927"/>
      <c r="I4" s="927"/>
      <c r="J4" s="547">
        <v>3</v>
      </c>
      <c r="K4" s="546" t="s">
        <v>504</v>
      </c>
      <c r="L4" s="546"/>
      <c r="M4" s="546"/>
      <c r="N4" s="546"/>
      <c r="O4" s="546"/>
      <c r="P4" s="546"/>
      <c r="Q4" s="548"/>
      <c r="R4" s="546"/>
      <c r="S4" s="546"/>
      <c r="T4" s="545"/>
    </row>
    <row r="5" spans="1:20" hidden="1">
      <c r="A5" s="927" t="s">
        <v>505</v>
      </c>
      <c r="B5" s="927"/>
      <c r="C5" s="927"/>
      <c r="D5" s="927"/>
      <c r="E5" s="927"/>
      <c r="F5" s="927"/>
      <c r="G5" s="549">
        <f>F35</f>
        <v>0</v>
      </c>
      <c r="H5" s="546" t="s">
        <v>506</v>
      </c>
      <c r="I5" s="946" t="s">
        <v>507</v>
      </c>
      <c r="J5" s="946"/>
      <c r="K5" s="547">
        <v>4</v>
      </c>
      <c r="L5" s="546" t="s">
        <v>508</v>
      </c>
      <c r="M5" s="928">
        <f>+G5*K5/100</f>
        <v>0</v>
      </c>
      <c r="N5" s="928"/>
      <c r="O5" s="546" t="s">
        <v>506</v>
      </c>
      <c r="P5" s="546"/>
      <c r="Q5" s="546"/>
      <c r="R5" s="546"/>
      <c r="S5" s="546"/>
      <c r="T5" s="543"/>
    </row>
    <row r="6" spans="1:20" hidden="1">
      <c r="A6" s="927" t="s">
        <v>509</v>
      </c>
      <c r="B6" s="927"/>
      <c r="C6" s="927"/>
      <c r="D6" s="927"/>
      <c r="E6" s="927"/>
      <c r="F6" s="927"/>
      <c r="G6" s="927"/>
      <c r="H6" s="927"/>
      <c r="I6" s="549"/>
      <c r="J6" s="546" t="s">
        <v>506</v>
      </c>
      <c r="K6" s="546"/>
      <c r="L6" s="546" t="s">
        <v>501</v>
      </c>
      <c r="M6" s="928">
        <f>M5-T35</f>
        <v>0</v>
      </c>
      <c r="N6" s="928"/>
      <c r="O6" s="546" t="s">
        <v>506</v>
      </c>
      <c r="P6" s="546"/>
      <c r="Q6" s="546"/>
      <c r="R6" s="546"/>
      <c r="S6" s="546"/>
      <c r="T6" s="543"/>
    </row>
    <row r="7" spans="1:20" s="255" customFormat="1">
      <c r="A7" s="550"/>
      <c r="B7" s="544"/>
      <c r="C7" s="544"/>
      <c r="D7" s="544"/>
      <c r="E7" s="551"/>
      <c r="F7" s="551"/>
      <c r="G7" s="551"/>
      <c r="H7" s="551"/>
      <c r="I7" s="551"/>
      <c r="J7" s="551"/>
      <c r="K7" s="551"/>
      <c r="L7" s="551"/>
      <c r="M7" s="551"/>
      <c r="N7" s="551"/>
      <c r="O7" s="551"/>
      <c r="P7" s="551"/>
      <c r="Q7" s="551"/>
      <c r="R7" s="552"/>
      <c r="S7" s="544"/>
      <c r="T7" s="551"/>
    </row>
    <row r="8" spans="1:20" s="254" customFormat="1" ht="21.75" customHeight="1">
      <c r="A8" s="929" t="s">
        <v>203</v>
      </c>
      <c r="B8" s="932" t="s">
        <v>510</v>
      </c>
      <c r="C8" s="935" t="s">
        <v>34</v>
      </c>
      <c r="D8" s="936" t="s">
        <v>451</v>
      </c>
      <c r="E8" s="554" t="s">
        <v>511</v>
      </c>
      <c r="F8" s="554" t="s">
        <v>511</v>
      </c>
      <c r="G8" s="939" t="s">
        <v>512</v>
      </c>
      <c r="H8" s="940"/>
      <c r="I8" s="939" t="s">
        <v>513</v>
      </c>
      <c r="J8" s="940"/>
      <c r="K8" s="941" t="s">
        <v>514</v>
      </c>
      <c r="L8" s="942"/>
      <c r="M8" s="943"/>
      <c r="N8" s="555" t="s">
        <v>515</v>
      </c>
      <c r="O8" s="555" t="s">
        <v>93</v>
      </c>
      <c r="P8" s="556" t="s">
        <v>516</v>
      </c>
      <c r="Q8" s="556" t="s">
        <v>516</v>
      </c>
      <c r="R8" s="557" t="s">
        <v>517</v>
      </c>
      <c r="S8" s="557" t="s">
        <v>517</v>
      </c>
      <c r="T8" s="553" t="s">
        <v>518</v>
      </c>
    </row>
    <row r="9" spans="1:20" s="254" customFormat="1" ht="18.75" customHeight="1">
      <c r="A9" s="930"/>
      <c r="B9" s="933"/>
      <c r="C9" s="933"/>
      <c r="D9" s="937"/>
      <c r="E9" s="559"/>
      <c r="F9" s="559" t="s">
        <v>519</v>
      </c>
      <c r="G9" s="560" t="s">
        <v>520</v>
      </c>
      <c r="H9" s="560" t="s">
        <v>521</v>
      </c>
      <c r="I9" s="560" t="s">
        <v>520</v>
      </c>
      <c r="J9" s="560" t="s">
        <v>521</v>
      </c>
      <c r="K9" s="561" t="s">
        <v>522</v>
      </c>
      <c r="L9" s="562" t="s">
        <v>522</v>
      </c>
      <c r="M9" s="563" t="s">
        <v>11</v>
      </c>
      <c r="N9" s="564" t="s">
        <v>523</v>
      </c>
      <c r="O9" s="564" t="s">
        <v>524</v>
      </c>
      <c r="P9" s="565" t="s">
        <v>525</v>
      </c>
      <c r="Q9" s="565" t="s">
        <v>525</v>
      </c>
      <c r="R9" s="566" t="s">
        <v>526</v>
      </c>
      <c r="S9" s="567" t="s">
        <v>526</v>
      </c>
      <c r="T9" s="558" t="s">
        <v>493</v>
      </c>
    </row>
    <row r="10" spans="1:20" s="254" customFormat="1" ht="18.75" customHeight="1">
      <c r="A10" s="930"/>
      <c r="B10" s="933"/>
      <c r="C10" s="933"/>
      <c r="D10" s="937"/>
      <c r="E10" s="568" t="s">
        <v>1030</v>
      </c>
      <c r="F10" s="568" t="s">
        <v>1031</v>
      </c>
      <c r="G10" s="569" t="s">
        <v>795</v>
      </c>
      <c r="H10" s="569" t="s">
        <v>796</v>
      </c>
      <c r="I10" s="569" t="s">
        <v>795</v>
      </c>
      <c r="J10" s="569" t="s">
        <v>796</v>
      </c>
      <c r="K10" s="561">
        <v>1</v>
      </c>
      <c r="L10" s="562">
        <v>2</v>
      </c>
      <c r="M10" s="563"/>
      <c r="N10" s="564" t="s">
        <v>527</v>
      </c>
      <c r="O10" s="564" t="s">
        <v>528</v>
      </c>
      <c r="P10" s="565" t="s">
        <v>529</v>
      </c>
      <c r="Q10" s="565" t="s">
        <v>529</v>
      </c>
      <c r="R10" s="570" t="s">
        <v>851</v>
      </c>
      <c r="S10" s="571" t="s">
        <v>851</v>
      </c>
      <c r="T10" s="558"/>
    </row>
    <row r="11" spans="1:20" ht="18.75" customHeight="1">
      <c r="A11" s="931"/>
      <c r="B11" s="934"/>
      <c r="C11" s="934"/>
      <c r="D11" s="938"/>
      <c r="E11" s="572"/>
      <c r="F11" s="572"/>
      <c r="G11" s="573"/>
      <c r="H11" s="573"/>
      <c r="I11" s="573"/>
      <c r="J11" s="573"/>
      <c r="K11" s="574"/>
      <c r="L11" s="575"/>
      <c r="M11" s="576"/>
      <c r="N11" s="577"/>
      <c r="O11" s="577"/>
      <c r="P11" s="578" t="s">
        <v>530</v>
      </c>
      <c r="Q11" s="578" t="s">
        <v>531</v>
      </c>
      <c r="R11" s="579"/>
      <c r="S11" s="580" t="s">
        <v>531</v>
      </c>
      <c r="T11" s="581"/>
    </row>
    <row r="12" spans="1:20" s="348" customFormat="1" ht="37.9" customHeight="1">
      <c r="A12" s="582">
        <v>1</v>
      </c>
      <c r="B12" s="583" t="str">
        <f>รวมทั้งปี!D5</f>
        <v>นางสาวชมธนิตา  จังอินทร์</v>
      </c>
      <c r="C12" s="583" t="str">
        <f>รวมทั้งปี!E5</f>
        <v>พกส</v>
      </c>
      <c r="D12" s="584" t="str">
        <f>รวมทั้งปี!F5</f>
        <v>พนักงานช่วยการพยาบาล</v>
      </c>
      <c r="E12" s="585">
        <f>'3)อ.ห้วยทับทัน'!G5</f>
        <v>0</v>
      </c>
      <c r="F12" s="585">
        <f>'3)อ.ห้วยทับทัน'!H5</f>
        <v>0</v>
      </c>
      <c r="G12" s="586">
        <f>'รอบที่ 1'!G5</f>
        <v>70</v>
      </c>
      <c r="H12" s="587">
        <f>'รอบที่ 1'!H5</f>
        <v>27</v>
      </c>
      <c r="I12" s="586">
        <f>'รอบที่ 2'!G5</f>
        <v>0</v>
      </c>
      <c r="J12" s="586">
        <f>'รอบที่ 2'!H5</f>
        <v>0</v>
      </c>
      <c r="K12" s="587">
        <f t="shared" ref="K12:K32" si="0">+G12+H12</f>
        <v>97</v>
      </c>
      <c r="L12" s="587">
        <f t="shared" ref="L12:L32" si="1">+I12+J12</f>
        <v>0</v>
      </c>
      <c r="M12" s="587">
        <f t="shared" ref="M12:M32" si="2">+(K12+L12)/2</f>
        <v>48.5</v>
      </c>
      <c r="N12" s="588" t="str">
        <f t="shared" ref="N12:N15" si="3">VLOOKUP(M12,tb_score,4,1)</f>
        <v>ต้องปรับปรุง</v>
      </c>
      <c r="O12" s="589" t="str">
        <f>'3)อ.ห้วยทับทัน'!T5</f>
        <v>ไม่ได้เลื่อนเงินเดือน</v>
      </c>
      <c r="P12" s="590" t="e">
        <f>'3)อ.ห้วยทับทัน'!U5</f>
        <v>#VALUE!</v>
      </c>
      <c r="Q12" s="591" t="e">
        <f>'3)อ.ห้วยทับทัน'!V5</f>
        <v>#VALUE!</v>
      </c>
      <c r="R12" s="592" t="e">
        <f>'3)อ.ห้วยทับทัน'!W5</f>
        <v>#VALUE!</v>
      </c>
      <c r="S12" s="592">
        <f>'3)อ.ห้วยทับทัน'!X5</f>
        <v>0</v>
      </c>
      <c r="T12" s="593">
        <f t="shared" ref="T12:T19" si="4">S12-F12</f>
        <v>0</v>
      </c>
    </row>
    <row r="13" spans="1:20" s="348" customFormat="1" ht="37.9" customHeight="1">
      <c r="A13" s="582">
        <v>2</v>
      </c>
      <c r="B13" s="583" t="str">
        <f>รวมทั้งปี!D6</f>
        <v>นางสาวชนันทิชา  ขันติ์เสน</v>
      </c>
      <c r="C13" s="583" t="str">
        <f>รวมทั้งปี!E6</f>
        <v>ลจ.รายเดือน</v>
      </c>
      <c r="D13" s="584" t="str">
        <f>รวมทั้งปี!F6</f>
        <v>เจ้าพนักงานธุรการ</v>
      </c>
      <c r="E13" s="585">
        <f>'3)อ.ห้วยทับทัน'!G6</f>
        <v>0</v>
      </c>
      <c r="F13" s="585">
        <f>'3)อ.ห้วยทับทัน'!H6</f>
        <v>0</v>
      </c>
      <c r="G13" s="586">
        <f>'รอบที่ 1'!G6</f>
        <v>70</v>
      </c>
      <c r="H13" s="587">
        <f>'รอบที่ 1'!H6</f>
        <v>27</v>
      </c>
      <c r="I13" s="586">
        <f>'รอบที่ 2'!G6</f>
        <v>0</v>
      </c>
      <c r="J13" s="586">
        <f>'รอบที่ 2'!H6</f>
        <v>0</v>
      </c>
      <c r="K13" s="587">
        <f t="shared" si="0"/>
        <v>97</v>
      </c>
      <c r="L13" s="587">
        <f t="shared" si="1"/>
        <v>0</v>
      </c>
      <c r="M13" s="587">
        <f t="shared" si="2"/>
        <v>48.5</v>
      </c>
      <c r="N13" s="588" t="str">
        <f t="shared" si="3"/>
        <v>ต้องปรับปรุง</v>
      </c>
      <c r="O13" s="589" t="str">
        <f>'3)อ.ห้วยทับทัน'!T6</f>
        <v>ไม่ได้เลื่อนเงินเดือน</v>
      </c>
      <c r="P13" s="590" t="e">
        <f>'3)อ.ห้วยทับทัน'!U6</f>
        <v>#VALUE!</v>
      </c>
      <c r="Q13" s="591" t="e">
        <f>'3)อ.ห้วยทับทัน'!V6</f>
        <v>#VALUE!</v>
      </c>
      <c r="R13" s="592" t="e">
        <f>'3)อ.ห้วยทับทัน'!W6</f>
        <v>#VALUE!</v>
      </c>
      <c r="S13" s="592">
        <f>'3)อ.ห้วยทับทัน'!X6</f>
        <v>0</v>
      </c>
      <c r="T13" s="593">
        <f t="shared" si="4"/>
        <v>0</v>
      </c>
    </row>
    <row r="14" spans="1:20" s="348" customFormat="1" ht="37.9" customHeight="1">
      <c r="A14" s="582">
        <v>3</v>
      </c>
      <c r="B14" s="583" t="str">
        <f>รวมทั้งปี!D7</f>
        <v>นางสาวสุวรรณา ศรีสังข์</v>
      </c>
      <c r="C14" s="583" t="str">
        <f>รวมทั้งปี!E7</f>
        <v>ลจ.รายเดือน</v>
      </c>
      <c r="D14" s="584" t="str">
        <f>รวมทั้งปี!F7</f>
        <v>เจ้าพนักงานการเงินและบัญชี</v>
      </c>
      <c r="E14" s="585">
        <f>'3)อ.ห้วยทับทัน'!G7</f>
        <v>0</v>
      </c>
      <c r="F14" s="585">
        <f>'3)อ.ห้วยทับทัน'!H7</f>
        <v>0</v>
      </c>
      <c r="G14" s="586">
        <f>'รอบที่ 1'!G7</f>
        <v>70</v>
      </c>
      <c r="H14" s="587">
        <f>'รอบที่ 1'!H7</f>
        <v>27</v>
      </c>
      <c r="I14" s="586">
        <f>'รอบที่ 2'!G7</f>
        <v>0</v>
      </c>
      <c r="J14" s="586">
        <f>'รอบที่ 2'!H7</f>
        <v>0</v>
      </c>
      <c r="K14" s="587">
        <f t="shared" si="0"/>
        <v>97</v>
      </c>
      <c r="L14" s="587">
        <f t="shared" si="1"/>
        <v>0</v>
      </c>
      <c r="M14" s="587">
        <f t="shared" si="2"/>
        <v>48.5</v>
      </c>
      <c r="N14" s="588" t="str">
        <f t="shared" si="3"/>
        <v>ต้องปรับปรุง</v>
      </c>
      <c r="O14" s="589" t="str">
        <f>'3)อ.ห้วยทับทัน'!T7</f>
        <v>ไม่ได้เลื่อนเงินเดือน</v>
      </c>
      <c r="P14" s="590" t="e">
        <f>'3)อ.ห้วยทับทัน'!U7</f>
        <v>#VALUE!</v>
      </c>
      <c r="Q14" s="591" t="e">
        <f>'3)อ.ห้วยทับทัน'!V7</f>
        <v>#VALUE!</v>
      </c>
      <c r="R14" s="592" t="e">
        <f>'3)อ.ห้วยทับทัน'!W7</f>
        <v>#VALUE!</v>
      </c>
      <c r="S14" s="592">
        <f>'3)อ.ห้วยทับทัน'!X7</f>
        <v>0</v>
      </c>
      <c r="T14" s="593">
        <f t="shared" si="4"/>
        <v>0</v>
      </c>
    </row>
    <row r="15" spans="1:20" s="348" customFormat="1" ht="37.9" customHeight="1">
      <c r="A15" s="582">
        <v>4</v>
      </c>
      <c r="B15" s="583" t="str">
        <f>รวมทั้งปี!D8</f>
        <v>นางประไพ ขันธเสน</v>
      </c>
      <c r="C15" s="583" t="str">
        <f>รวมทั้งปี!E8</f>
        <v>ลจ.รายเดือน</v>
      </c>
      <c r="D15" s="584" t="str">
        <f>รวมทั้งปี!F8</f>
        <v>ทำความสะอาด</v>
      </c>
      <c r="E15" s="585">
        <f>'3)อ.ห้วยทับทัน'!G8</f>
        <v>0</v>
      </c>
      <c r="F15" s="585">
        <f>'3)อ.ห้วยทับทัน'!H8</f>
        <v>0</v>
      </c>
      <c r="G15" s="586">
        <f>'รอบที่ 1'!G8</f>
        <v>70</v>
      </c>
      <c r="H15" s="587">
        <f>'รอบที่ 1'!H8</f>
        <v>27</v>
      </c>
      <c r="I15" s="586">
        <f>'รอบที่ 2'!G8</f>
        <v>0</v>
      </c>
      <c r="J15" s="586">
        <f>'รอบที่ 2'!H8</f>
        <v>0</v>
      </c>
      <c r="K15" s="587">
        <f t="shared" si="0"/>
        <v>97</v>
      </c>
      <c r="L15" s="587">
        <f t="shared" si="1"/>
        <v>0</v>
      </c>
      <c r="M15" s="587">
        <f t="shared" si="2"/>
        <v>48.5</v>
      </c>
      <c r="N15" s="588" t="str">
        <f t="shared" si="3"/>
        <v>ต้องปรับปรุง</v>
      </c>
      <c r="O15" s="589" t="str">
        <f>'3)อ.ห้วยทับทัน'!T8</f>
        <v>ไม่ได้เลื่อนเงินเดือน</v>
      </c>
      <c r="P15" s="590" t="e">
        <f>'3)อ.ห้วยทับทัน'!U8</f>
        <v>#VALUE!</v>
      </c>
      <c r="Q15" s="591" t="e">
        <f>'3)อ.ห้วยทับทัน'!V8</f>
        <v>#VALUE!</v>
      </c>
      <c r="R15" s="592" t="e">
        <f>'3)อ.ห้วยทับทัน'!W8</f>
        <v>#VALUE!</v>
      </c>
      <c r="S15" s="592">
        <f>'3)อ.ห้วยทับทัน'!X8</f>
        <v>0</v>
      </c>
      <c r="T15" s="593">
        <f t="shared" si="4"/>
        <v>0</v>
      </c>
    </row>
    <row r="16" spans="1:20" s="348" customFormat="1" ht="37.9" customHeight="1">
      <c r="A16" s="582">
        <v>5</v>
      </c>
      <c r="B16" s="583" t="str">
        <f>รวมทั้งปี!D9</f>
        <v xml:space="preserve">นางสาวไขนภา แพงงาม       </v>
      </c>
      <c r="C16" s="583" t="str">
        <f>รวมทั้งปี!E9</f>
        <v>ลจ.รายเดือน</v>
      </c>
      <c r="D16" s="584" t="str">
        <f>รวมทั้งปี!F9</f>
        <v>แพทย์แผนไทย</v>
      </c>
      <c r="E16" s="585">
        <f>'3)อ.ห้วยทับทัน'!G9</f>
        <v>0</v>
      </c>
      <c r="F16" s="585">
        <f>'3)อ.ห้วยทับทัน'!H9</f>
        <v>0</v>
      </c>
      <c r="G16" s="586">
        <f>'รอบที่ 1'!G9</f>
        <v>70</v>
      </c>
      <c r="H16" s="587">
        <f>'รอบที่ 1'!H9</f>
        <v>27</v>
      </c>
      <c r="I16" s="586">
        <f>'รอบที่ 2'!G9</f>
        <v>0</v>
      </c>
      <c r="J16" s="586">
        <f>'รอบที่ 2'!H9</f>
        <v>0</v>
      </c>
      <c r="K16" s="587">
        <f t="shared" si="0"/>
        <v>97</v>
      </c>
      <c r="L16" s="587">
        <f t="shared" si="1"/>
        <v>0</v>
      </c>
      <c r="M16" s="587">
        <f t="shared" si="2"/>
        <v>48.5</v>
      </c>
      <c r="N16" s="588" t="str">
        <f t="shared" ref="N16:N32" si="5">VLOOKUP(M16,tb_score,4,1)</f>
        <v>ต้องปรับปรุง</v>
      </c>
      <c r="O16" s="589" t="str">
        <f>'3)อ.ห้วยทับทัน'!T9</f>
        <v>ไม่ได้เลื่อนเงินเดือน</v>
      </c>
      <c r="P16" s="590" t="e">
        <f>'3)อ.ห้วยทับทัน'!U9</f>
        <v>#VALUE!</v>
      </c>
      <c r="Q16" s="591" t="e">
        <f>'3)อ.ห้วยทับทัน'!V9</f>
        <v>#VALUE!</v>
      </c>
      <c r="R16" s="592" t="e">
        <f>'3)อ.ห้วยทับทัน'!W9</f>
        <v>#VALUE!</v>
      </c>
      <c r="S16" s="592">
        <f>'3)อ.ห้วยทับทัน'!X9</f>
        <v>0</v>
      </c>
      <c r="T16" s="593">
        <f t="shared" si="4"/>
        <v>0</v>
      </c>
    </row>
    <row r="17" spans="1:20" s="349" customFormat="1" ht="37.9" customHeight="1">
      <c r="A17" s="582">
        <v>6</v>
      </c>
      <c r="B17" s="583" t="str">
        <f>รวมทั้งปี!D10</f>
        <v>นางสาวสุพัตรา  สืบเสาะเสมอ</v>
      </c>
      <c r="C17" s="583" t="str">
        <f>รวมทั้งปี!E10</f>
        <v>ลจ.รายเดือน</v>
      </c>
      <c r="D17" s="584" t="str">
        <f>รวมทั้งปี!F10</f>
        <v>เจ้าพนักงานการเงินและบัญชี</v>
      </c>
      <c r="E17" s="585">
        <f>'3)อ.ห้วยทับทัน'!G10</f>
        <v>0</v>
      </c>
      <c r="F17" s="585">
        <f>'3)อ.ห้วยทับทัน'!H10</f>
        <v>0</v>
      </c>
      <c r="G17" s="586">
        <f>'รอบที่ 1'!G10</f>
        <v>70</v>
      </c>
      <c r="H17" s="587">
        <f>'รอบที่ 1'!H10</f>
        <v>27</v>
      </c>
      <c r="I17" s="586">
        <f>'รอบที่ 2'!G10</f>
        <v>0</v>
      </c>
      <c r="J17" s="586">
        <f>'รอบที่ 2'!H10</f>
        <v>0</v>
      </c>
      <c r="K17" s="587">
        <f t="shared" si="0"/>
        <v>97</v>
      </c>
      <c r="L17" s="587">
        <f t="shared" si="1"/>
        <v>0</v>
      </c>
      <c r="M17" s="587">
        <f t="shared" si="2"/>
        <v>48.5</v>
      </c>
      <c r="N17" s="588" t="str">
        <f t="shared" si="5"/>
        <v>ต้องปรับปรุง</v>
      </c>
      <c r="O17" s="589" t="str">
        <f>'3)อ.ห้วยทับทัน'!T10</f>
        <v>ไม่ได้เลื่อนเงินเดือน</v>
      </c>
      <c r="P17" s="590" t="e">
        <f>'3)อ.ห้วยทับทัน'!U10</f>
        <v>#VALUE!</v>
      </c>
      <c r="Q17" s="591" t="e">
        <f>'3)อ.ห้วยทับทัน'!V10</f>
        <v>#VALUE!</v>
      </c>
      <c r="R17" s="592" t="e">
        <f>'3)อ.ห้วยทับทัน'!W10</f>
        <v>#VALUE!</v>
      </c>
      <c r="S17" s="592">
        <f>'3)อ.ห้วยทับทัน'!X10</f>
        <v>0</v>
      </c>
      <c r="T17" s="593">
        <f t="shared" si="4"/>
        <v>0</v>
      </c>
    </row>
    <row r="18" spans="1:20" s="349" customFormat="1" ht="39" customHeight="1">
      <c r="A18" s="582">
        <v>7</v>
      </c>
      <c r="B18" s="583" t="str">
        <f>รวมทั้งปี!D11</f>
        <v>นายสมหมาย  กระสังข์</v>
      </c>
      <c r="C18" s="583" t="str">
        <f>รวมทั้งปี!E11</f>
        <v>ลจ.รายเดือน</v>
      </c>
      <c r="D18" s="584" t="str">
        <f>รวมทั้งปี!F11</f>
        <v>คนสวน</v>
      </c>
      <c r="E18" s="585">
        <f>'3)อ.ห้วยทับทัน'!G11</f>
        <v>0</v>
      </c>
      <c r="F18" s="585">
        <f>'3)อ.ห้วยทับทัน'!H11</f>
        <v>0</v>
      </c>
      <c r="G18" s="586">
        <f>'รอบที่ 1'!G11</f>
        <v>70</v>
      </c>
      <c r="H18" s="587">
        <f>'รอบที่ 1'!H11</f>
        <v>27</v>
      </c>
      <c r="I18" s="586">
        <f>'รอบที่ 2'!G11</f>
        <v>0</v>
      </c>
      <c r="J18" s="586">
        <f>'รอบที่ 2'!H11</f>
        <v>0</v>
      </c>
      <c r="K18" s="587">
        <f t="shared" si="0"/>
        <v>97</v>
      </c>
      <c r="L18" s="587">
        <f t="shared" si="1"/>
        <v>0</v>
      </c>
      <c r="M18" s="587">
        <f t="shared" si="2"/>
        <v>48.5</v>
      </c>
      <c r="N18" s="588" t="str">
        <f t="shared" si="5"/>
        <v>ต้องปรับปรุง</v>
      </c>
      <c r="O18" s="589" t="str">
        <f>'3)อ.ห้วยทับทัน'!T11</f>
        <v>ไม่ได้เลื่อนเงินเดือน</v>
      </c>
      <c r="P18" s="590" t="e">
        <f>'3)อ.ห้วยทับทัน'!U11</f>
        <v>#VALUE!</v>
      </c>
      <c r="Q18" s="591" t="e">
        <f>'3)อ.ห้วยทับทัน'!V11</f>
        <v>#VALUE!</v>
      </c>
      <c r="R18" s="592" t="e">
        <f>'3)อ.ห้วยทับทัน'!W11</f>
        <v>#VALUE!</v>
      </c>
      <c r="S18" s="592">
        <f>'3)อ.ห้วยทับทัน'!X11</f>
        <v>0</v>
      </c>
      <c r="T18" s="593">
        <f t="shared" si="4"/>
        <v>0</v>
      </c>
    </row>
    <row r="19" spans="1:20" s="349" customFormat="1" ht="39" customHeight="1">
      <c r="A19" s="582">
        <v>8</v>
      </c>
      <c r="B19" s="583" t="str">
        <f>รวมทั้งปี!D12</f>
        <v>นางจำปี  อุดม</v>
      </c>
      <c r="C19" s="583" t="str">
        <f>รวมทั้งปี!E12</f>
        <v>ลจ.รายเดือน</v>
      </c>
      <c r="D19" s="584" t="str">
        <f>รวมทั้งปี!F12</f>
        <v>ทำความสะอาด</v>
      </c>
      <c r="E19" s="585">
        <f>'3)อ.ห้วยทับทัน'!G12</f>
        <v>0</v>
      </c>
      <c r="F19" s="585">
        <f>'3)อ.ห้วยทับทัน'!H12</f>
        <v>0</v>
      </c>
      <c r="G19" s="586">
        <f>'รอบที่ 1'!G12</f>
        <v>70</v>
      </c>
      <c r="H19" s="587">
        <f>'รอบที่ 1'!H12</f>
        <v>27</v>
      </c>
      <c r="I19" s="586">
        <f>'รอบที่ 2'!G12</f>
        <v>0</v>
      </c>
      <c r="J19" s="586">
        <f>'รอบที่ 2'!H12</f>
        <v>0</v>
      </c>
      <c r="K19" s="587">
        <f t="shared" si="0"/>
        <v>97</v>
      </c>
      <c r="L19" s="587">
        <f t="shared" si="1"/>
        <v>0</v>
      </c>
      <c r="M19" s="587">
        <f t="shared" si="2"/>
        <v>48.5</v>
      </c>
      <c r="N19" s="588" t="str">
        <f t="shared" si="5"/>
        <v>ต้องปรับปรุง</v>
      </c>
      <c r="O19" s="589" t="str">
        <f>'3)อ.ห้วยทับทัน'!T12</f>
        <v>ไม่ได้เลื่อนเงินเดือน</v>
      </c>
      <c r="P19" s="590" t="e">
        <f>'3)อ.ห้วยทับทัน'!U12</f>
        <v>#VALUE!</v>
      </c>
      <c r="Q19" s="591" t="e">
        <f>'3)อ.ห้วยทับทัน'!V12</f>
        <v>#VALUE!</v>
      </c>
      <c r="R19" s="592" t="e">
        <f>'3)อ.ห้วยทับทัน'!W12</f>
        <v>#VALUE!</v>
      </c>
      <c r="S19" s="592">
        <f>'3)อ.ห้วยทับทัน'!X12</f>
        <v>0</v>
      </c>
      <c r="T19" s="593">
        <f t="shared" si="4"/>
        <v>0</v>
      </c>
    </row>
    <row r="20" spans="1:20" s="349" customFormat="1" ht="39" customHeight="1">
      <c r="A20" s="582">
        <v>9</v>
      </c>
      <c r="B20" s="583" t="str">
        <f>รวมทั้งปี!D13</f>
        <v xml:space="preserve">นางสาวจิรัชญา ผักไหม </v>
      </c>
      <c r="C20" s="583" t="str">
        <f>รวมทั้งปี!E13</f>
        <v>ลจ.รายเดือน</v>
      </c>
      <c r="D20" s="584" t="str">
        <f>รวมทั้งปี!F13</f>
        <v xml:space="preserve">พยาบาลวิชาชีพ </v>
      </c>
      <c r="E20" s="585">
        <f>'3)อ.ห้วยทับทัน'!G13</f>
        <v>0</v>
      </c>
      <c r="F20" s="585">
        <f>'3)อ.ห้วยทับทัน'!H13</f>
        <v>0</v>
      </c>
      <c r="G20" s="586">
        <f>'รอบที่ 1'!G13</f>
        <v>70</v>
      </c>
      <c r="H20" s="587">
        <f>'รอบที่ 1'!H13</f>
        <v>27</v>
      </c>
      <c r="I20" s="586">
        <f>'รอบที่ 2'!G13</f>
        <v>0</v>
      </c>
      <c r="J20" s="586">
        <f>'รอบที่ 2'!H13</f>
        <v>0</v>
      </c>
      <c r="K20" s="587">
        <f t="shared" si="0"/>
        <v>97</v>
      </c>
      <c r="L20" s="587">
        <f t="shared" si="1"/>
        <v>0</v>
      </c>
      <c r="M20" s="587">
        <f t="shared" si="2"/>
        <v>48.5</v>
      </c>
      <c r="N20" s="588" t="str">
        <f t="shared" si="5"/>
        <v>ต้องปรับปรุง</v>
      </c>
      <c r="O20" s="589" t="str">
        <f>'3)อ.ห้วยทับทัน'!T13</f>
        <v>ไม่ได้เลื่อนเงินเดือน</v>
      </c>
      <c r="P20" s="590" t="e">
        <f>'3)อ.ห้วยทับทัน'!U13</f>
        <v>#VALUE!</v>
      </c>
      <c r="Q20" s="591" t="e">
        <f>'3)อ.ห้วยทับทัน'!V13</f>
        <v>#VALUE!</v>
      </c>
      <c r="R20" s="592" t="e">
        <f>'3)อ.ห้วยทับทัน'!W13</f>
        <v>#VALUE!</v>
      </c>
      <c r="S20" s="592">
        <f>'3)อ.ห้วยทับทัน'!X13</f>
        <v>0</v>
      </c>
      <c r="T20" s="592">
        <f t="shared" ref="T20:T29" si="6">+S20-E20</f>
        <v>0</v>
      </c>
    </row>
    <row r="21" spans="1:20" s="349" customFormat="1" ht="39" customHeight="1">
      <c r="A21" s="582">
        <v>10</v>
      </c>
      <c r="B21" s="583" t="str">
        <f>รวมทั้งปี!D14</f>
        <v xml:space="preserve">นางสาวปรียาภรณ์ มุลตีกะ    </v>
      </c>
      <c r="C21" s="583" t="str">
        <f>รวมทั้งปี!E14</f>
        <v>ลจ.รายเดือน</v>
      </c>
      <c r="D21" s="584" t="str">
        <f>รวมทั้งปี!F14</f>
        <v>แพทย์แผนไทย</v>
      </c>
      <c r="E21" s="585">
        <f>'3)อ.ห้วยทับทัน'!G14</f>
        <v>0</v>
      </c>
      <c r="F21" s="585">
        <f>'3)อ.ห้วยทับทัน'!H14</f>
        <v>0</v>
      </c>
      <c r="G21" s="586">
        <f>'รอบที่ 1'!G14</f>
        <v>70</v>
      </c>
      <c r="H21" s="587">
        <f>'รอบที่ 1'!H14</f>
        <v>27</v>
      </c>
      <c r="I21" s="586">
        <f>'รอบที่ 2'!G14</f>
        <v>0</v>
      </c>
      <c r="J21" s="586">
        <f>'รอบที่ 2'!H14</f>
        <v>0</v>
      </c>
      <c r="K21" s="587">
        <f t="shared" si="0"/>
        <v>97</v>
      </c>
      <c r="L21" s="587">
        <f t="shared" si="1"/>
        <v>0</v>
      </c>
      <c r="M21" s="587">
        <f t="shared" si="2"/>
        <v>48.5</v>
      </c>
      <c r="N21" s="588" t="str">
        <f t="shared" si="5"/>
        <v>ต้องปรับปรุง</v>
      </c>
      <c r="O21" s="589" t="str">
        <f>'3)อ.ห้วยทับทัน'!T14</f>
        <v>ไม่ได้เลื่อนเงินเดือน</v>
      </c>
      <c r="P21" s="590" t="e">
        <f>'3)อ.ห้วยทับทัน'!U14</f>
        <v>#VALUE!</v>
      </c>
      <c r="Q21" s="591" t="e">
        <f>'3)อ.ห้วยทับทัน'!V14</f>
        <v>#VALUE!</v>
      </c>
      <c r="R21" s="592" t="e">
        <f>'3)อ.ห้วยทับทัน'!W14</f>
        <v>#VALUE!</v>
      </c>
      <c r="S21" s="592">
        <f>'3)อ.ห้วยทับทัน'!X16</f>
        <v>0</v>
      </c>
      <c r="T21" s="592">
        <f t="shared" si="6"/>
        <v>0</v>
      </c>
    </row>
    <row r="22" spans="1:20" s="349" customFormat="1" ht="39" customHeight="1">
      <c r="A22" s="582">
        <v>11</v>
      </c>
      <c r="B22" s="583" t="str">
        <f>รวมทั้งปี!D15</f>
        <v>นางสาวกัญญา  วิเศษชาติ</v>
      </c>
      <c r="C22" s="583" t="str">
        <f>รวมทั้งปี!E15</f>
        <v>พกส</v>
      </c>
      <c r="D22" s="584" t="str">
        <f>รวมทั้งปี!F15</f>
        <v>พนักงานช่วยการพยาบาล</v>
      </c>
      <c r="E22" s="585">
        <f>'3)อ.ห้วยทับทัน'!G15</f>
        <v>0</v>
      </c>
      <c r="F22" s="585">
        <f>'3)อ.ห้วยทับทัน'!H15</f>
        <v>0</v>
      </c>
      <c r="G22" s="586">
        <f>'รอบที่ 1'!G15</f>
        <v>65</v>
      </c>
      <c r="H22" s="587">
        <f>'รอบที่ 1'!H15</f>
        <v>26</v>
      </c>
      <c r="I22" s="586">
        <f>'รอบที่ 2'!G15</f>
        <v>0</v>
      </c>
      <c r="J22" s="586">
        <f>'รอบที่ 2'!H15</f>
        <v>0</v>
      </c>
      <c r="K22" s="587">
        <f t="shared" si="0"/>
        <v>91</v>
      </c>
      <c r="L22" s="587">
        <f t="shared" si="1"/>
        <v>0</v>
      </c>
      <c r="M22" s="587">
        <f t="shared" si="2"/>
        <v>45.5</v>
      </c>
      <c r="N22" s="588" t="str">
        <f t="shared" si="5"/>
        <v>ต้องปรับปรุง</v>
      </c>
      <c r="O22" s="589" t="str">
        <f>'3)อ.ห้วยทับทัน'!T15</f>
        <v>ไม่ได้เลื่อนเงินเดือน</v>
      </c>
      <c r="P22" s="590" t="e">
        <f>'3)อ.ห้วยทับทัน'!U15</f>
        <v>#VALUE!</v>
      </c>
      <c r="Q22" s="591" t="e">
        <f>'3)อ.ห้วยทับทัน'!V15</f>
        <v>#VALUE!</v>
      </c>
      <c r="R22" s="592" t="e">
        <f>'3)อ.ห้วยทับทัน'!W15</f>
        <v>#VALUE!</v>
      </c>
      <c r="S22" s="592">
        <f>'3)อ.ห้วยทับทัน'!X15</f>
        <v>0</v>
      </c>
      <c r="T22" s="592">
        <f t="shared" si="6"/>
        <v>0</v>
      </c>
    </row>
    <row r="23" spans="1:20" s="349" customFormat="1" ht="39" customHeight="1">
      <c r="A23" s="582">
        <v>12</v>
      </c>
      <c r="B23" s="583" t="str">
        <f>รวมทั้งปี!D16</f>
        <v>นางสาวสุมาลี วงษ์ภักดี</v>
      </c>
      <c r="C23" s="583" t="str">
        <f>รวมทั้งปี!E16</f>
        <v>ลจ.รายเดือน</v>
      </c>
      <c r="D23" s="584" t="str">
        <f>รวมทั้งปี!F16</f>
        <v>ทำความสะอาด</v>
      </c>
      <c r="E23" s="585">
        <f>'3)อ.ห้วยทับทัน'!G16</f>
        <v>0</v>
      </c>
      <c r="F23" s="585">
        <f>'3)อ.ห้วยทับทัน'!H16</f>
        <v>0</v>
      </c>
      <c r="G23" s="586">
        <f>'รอบที่ 1'!G16</f>
        <v>65</v>
      </c>
      <c r="H23" s="587">
        <f>'รอบที่ 1'!H16</f>
        <v>27</v>
      </c>
      <c r="I23" s="586">
        <f>'รอบที่ 2'!G16</f>
        <v>0</v>
      </c>
      <c r="J23" s="586">
        <f>'รอบที่ 2'!H16</f>
        <v>0</v>
      </c>
      <c r="K23" s="587">
        <f t="shared" si="0"/>
        <v>92</v>
      </c>
      <c r="L23" s="587">
        <f t="shared" si="1"/>
        <v>0</v>
      </c>
      <c r="M23" s="587">
        <f t="shared" si="2"/>
        <v>46</v>
      </c>
      <c r="N23" s="588" t="str">
        <f t="shared" si="5"/>
        <v>ต้องปรับปรุง</v>
      </c>
      <c r="O23" s="589" t="str">
        <f>'3)อ.ห้วยทับทัน'!T16</f>
        <v>ไม่ได้เลื่อนเงินเดือน</v>
      </c>
      <c r="P23" s="590" t="e">
        <f>'3)อ.ห้วยทับทัน'!U16</f>
        <v>#VALUE!</v>
      </c>
      <c r="Q23" s="591" t="e">
        <f>'3)อ.ห้วยทับทัน'!V16</f>
        <v>#VALUE!</v>
      </c>
      <c r="R23" s="592" t="e">
        <f>'3)อ.ห้วยทับทัน'!W16</f>
        <v>#VALUE!</v>
      </c>
      <c r="S23" s="592">
        <f>'3)อ.ห้วยทับทัน'!X16</f>
        <v>0</v>
      </c>
      <c r="T23" s="592">
        <f t="shared" ref="T23" si="7">+S23-E23</f>
        <v>0</v>
      </c>
    </row>
    <row r="24" spans="1:20" s="349" customFormat="1" ht="39" customHeight="1">
      <c r="A24" s="582">
        <v>13</v>
      </c>
      <c r="B24" s="583" t="str">
        <f>รวมทั้งปี!D17</f>
        <v>นางสาวอุไรรัตน์ วงษ์ภักดี</v>
      </c>
      <c r="C24" s="583" t="str">
        <f>รวมทั้งปี!E17</f>
        <v>ลจ.รายเดือน</v>
      </c>
      <c r="D24" s="584" t="str">
        <f>รวมทั้งปี!F17</f>
        <v xml:space="preserve">พยาบาลวิชาชีพ </v>
      </c>
      <c r="E24" s="585">
        <f>'3)อ.ห้วยทับทัน'!G17</f>
        <v>0</v>
      </c>
      <c r="F24" s="585">
        <f>'3)อ.ห้วยทับทัน'!H17</f>
        <v>0</v>
      </c>
      <c r="G24" s="586">
        <f>'รอบที่ 1'!G17</f>
        <v>65</v>
      </c>
      <c r="H24" s="587">
        <f>'รอบที่ 1'!H17</f>
        <v>26</v>
      </c>
      <c r="I24" s="586">
        <f>'รอบที่ 2'!G17</f>
        <v>0</v>
      </c>
      <c r="J24" s="586">
        <f>'รอบที่ 2'!H17</f>
        <v>0</v>
      </c>
      <c r="K24" s="587">
        <f t="shared" si="0"/>
        <v>91</v>
      </c>
      <c r="L24" s="587">
        <f t="shared" si="1"/>
        <v>0</v>
      </c>
      <c r="M24" s="587">
        <f t="shared" si="2"/>
        <v>45.5</v>
      </c>
      <c r="N24" s="588" t="str">
        <f t="shared" si="5"/>
        <v>ต้องปรับปรุง</v>
      </c>
      <c r="O24" s="589" t="str">
        <f>'3)อ.ห้วยทับทัน'!T17</f>
        <v>ไม่ได้เลื่อนเงินเดือน</v>
      </c>
      <c r="P24" s="590" t="e">
        <f>'3)อ.ห้วยทับทัน'!U17</f>
        <v>#VALUE!</v>
      </c>
      <c r="Q24" s="591" t="e">
        <f>'3)อ.ห้วยทับทัน'!V17</f>
        <v>#VALUE!</v>
      </c>
      <c r="R24" s="592" t="e">
        <f>'3)อ.ห้วยทับทัน'!W17</f>
        <v>#VALUE!</v>
      </c>
      <c r="S24" s="592">
        <f>'3)อ.ห้วยทับทัน'!X17</f>
        <v>0</v>
      </c>
      <c r="T24" s="592">
        <f t="shared" si="6"/>
        <v>0</v>
      </c>
    </row>
    <row r="25" spans="1:20" s="349" customFormat="1" ht="39" customHeight="1">
      <c r="A25" s="582">
        <v>14</v>
      </c>
      <c r="B25" s="583" t="str">
        <f>รวมทั้งปี!D18</f>
        <v>ว่าที่ร.ต.หญิงสิรินภคณา  นาคนวล</v>
      </c>
      <c r="C25" s="583" t="str">
        <f>รวมทั้งปี!E18</f>
        <v>ลจ.รายเดือน</v>
      </c>
      <c r="D25" s="584" t="str">
        <f>รวมทั้งปี!F18</f>
        <v>นักวิชาการสาธารณสุข</v>
      </c>
      <c r="E25" s="585">
        <f>'3)อ.ห้วยทับทัน'!G18</f>
        <v>0</v>
      </c>
      <c r="F25" s="585">
        <f>'3)อ.ห้วยทับทัน'!H18</f>
        <v>0</v>
      </c>
      <c r="G25" s="586">
        <f>'รอบที่ 1'!G18</f>
        <v>65</v>
      </c>
      <c r="H25" s="587">
        <f>'รอบที่ 1'!H18</f>
        <v>26</v>
      </c>
      <c r="I25" s="586">
        <f>'รอบที่ 2'!G18</f>
        <v>0</v>
      </c>
      <c r="J25" s="586">
        <f>'รอบที่ 2'!H18</f>
        <v>0</v>
      </c>
      <c r="K25" s="587">
        <f t="shared" si="0"/>
        <v>91</v>
      </c>
      <c r="L25" s="587">
        <f t="shared" si="1"/>
        <v>0</v>
      </c>
      <c r="M25" s="587">
        <f t="shared" si="2"/>
        <v>45.5</v>
      </c>
      <c r="N25" s="588" t="str">
        <f t="shared" si="5"/>
        <v>ต้องปรับปรุง</v>
      </c>
      <c r="O25" s="589" t="str">
        <f>'3)อ.ห้วยทับทัน'!T18</f>
        <v>ไม่ได้เลื่อนเงินเดือน</v>
      </c>
      <c r="P25" s="590" t="e">
        <f>'3)อ.ห้วยทับทัน'!U18</f>
        <v>#VALUE!</v>
      </c>
      <c r="Q25" s="591" t="e">
        <f>'3)อ.ห้วยทับทัน'!V18</f>
        <v>#VALUE!</v>
      </c>
      <c r="R25" s="592" t="e">
        <f>'3)อ.ห้วยทับทัน'!W18</f>
        <v>#VALUE!</v>
      </c>
      <c r="S25" s="592">
        <f>'3)อ.ห้วยทับทัน'!X20</f>
        <v>0</v>
      </c>
      <c r="T25" s="592">
        <f t="shared" si="6"/>
        <v>0</v>
      </c>
    </row>
    <row r="26" spans="1:20" s="349" customFormat="1" ht="39" customHeight="1">
      <c r="A26" s="582">
        <v>15</v>
      </c>
      <c r="B26" s="583" t="str">
        <f>รวมทั้งปี!D19</f>
        <v>นางศิริลักษณ์    จังอินทร์</v>
      </c>
      <c r="C26" s="583" t="str">
        <f>รวมทั้งปี!E19</f>
        <v>ลจ.รายเดือน(พกส)</v>
      </c>
      <c r="D26" s="584" t="str">
        <f>รวมทั้งปี!F19</f>
        <v>เจ้าพนักงานธุรการ</v>
      </c>
      <c r="E26" s="585">
        <f>'3)อ.ห้วยทับทัน'!G19</f>
        <v>0</v>
      </c>
      <c r="F26" s="585">
        <f>'3)อ.ห้วยทับทัน'!H19</f>
        <v>0</v>
      </c>
      <c r="G26" s="586">
        <f>'รอบที่ 1'!G19</f>
        <v>70</v>
      </c>
      <c r="H26" s="587">
        <f>'รอบที่ 1'!H19</f>
        <v>27</v>
      </c>
      <c r="I26" s="586">
        <f>'รอบที่ 2'!G19</f>
        <v>0</v>
      </c>
      <c r="J26" s="586">
        <f>'รอบที่ 2'!H19</f>
        <v>0</v>
      </c>
      <c r="K26" s="587">
        <f t="shared" si="0"/>
        <v>97</v>
      </c>
      <c r="L26" s="587">
        <f t="shared" si="1"/>
        <v>0</v>
      </c>
      <c r="M26" s="587">
        <f t="shared" si="2"/>
        <v>48.5</v>
      </c>
      <c r="N26" s="588" t="str">
        <f t="shared" si="5"/>
        <v>ต้องปรับปรุง</v>
      </c>
      <c r="O26" s="589" t="str">
        <f>'3)อ.ห้วยทับทัน'!T19</f>
        <v>ไม่ได้เลื่อนเงินเดือน</v>
      </c>
      <c r="P26" s="590" t="e">
        <f>'3)อ.ห้วยทับทัน'!U19</f>
        <v>#VALUE!</v>
      </c>
      <c r="Q26" s="591" t="e">
        <f>'3)อ.ห้วยทับทัน'!V19</f>
        <v>#VALUE!</v>
      </c>
      <c r="R26" s="592" t="e">
        <f>'3)อ.ห้วยทับทัน'!W19</f>
        <v>#VALUE!</v>
      </c>
      <c r="S26" s="592">
        <f>'3)อ.ห้วยทับทัน'!X19</f>
        <v>0</v>
      </c>
      <c r="T26" s="592">
        <f t="shared" si="6"/>
        <v>0</v>
      </c>
    </row>
    <row r="27" spans="1:20" s="349" customFormat="1" ht="39" customHeight="1">
      <c r="A27" s="582">
        <v>16</v>
      </c>
      <c r="B27" s="583" t="str">
        <f>รวมทั้งปี!D20</f>
        <v>นางสาวธิติรัตน์  ตรีแก้ว</v>
      </c>
      <c r="C27" s="583" t="str">
        <f>รวมทั้งปี!E20</f>
        <v>ลจ.รายเดือน</v>
      </c>
      <c r="D27" s="584" t="str">
        <f>รวมทั้งปี!F20</f>
        <v>เจ้าพนักงานการเงินและบัญชี</v>
      </c>
      <c r="E27" s="585">
        <f>'3)อ.ห้วยทับทัน'!G20</f>
        <v>0</v>
      </c>
      <c r="F27" s="585">
        <f>'3)อ.ห้วยทับทัน'!H20</f>
        <v>0</v>
      </c>
      <c r="G27" s="586">
        <f>'รอบที่ 1'!G20</f>
        <v>70</v>
      </c>
      <c r="H27" s="587">
        <f>'รอบที่ 1'!H20</f>
        <v>27</v>
      </c>
      <c r="I27" s="586">
        <f>'รอบที่ 2'!G20</f>
        <v>0</v>
      </c>
      <c r="J27" s="586">
        <f>'รอบที่ 2'!H20</f>
        <v>0</v>
      </c>
      <c r="K27" s="587">
        <f t="shared" si="0"/>
        <v>97</v>
      </c>
      <c r="L27" s="587">
        <f t="shared" si="1"/>
        <v>0</v>
      </c>
      <c r="M27" s="587">
        <f t="shared" si="2"/>
        <v>48.5</v>
      </c>
      <c r="N27" s="588" t="str">
        <f t="shared" si="5"/>
        <v>ต้องปรับปรุง</v>
      </c>
      <c r="O27" s="589" t="str">
        <f>'3)อ.ห้วยทับทัน'!T20</f>
        <v>ไม่ได้เลื่อนเงินเดือน</v>
      </c>
      <c r="P27" s="590" t="e">
        <f>'3)อ.ห้วยทับทัน'!U20</f>
        <v>#VALUE!</v>
      </c>
      <c r="Q27" s="591" t="e">
        <f>'3)อ.ห้วยทับทัน'!V20</f>
        <v>#VALUE!</v>
      </c>
      <c r="R27" s="592" t="e">
        <f>'3)อ.ห้วยทับทัน'!W20</f>
        <v>#VALUE!</v>
      </c>
      <c r="S27" s="592">
        <f>'3)อ.ห้วยทับทัน'!X20</f>
        <v>0</v>
      </c>
      <c r="T27" s="592">
        <f t="shared" ref="T27" si="8">+S27-E27</f>
        <v>0</v>
      </c>
    </row>
    <row r="28" spans="1:20" s="349" customFormat="1" ht="39" customHeight="1">
      <c r="A28" s="582">
        <v>17</v>
      </c>
      <c r="B28" s="583" t="str">
        <f>รวมทั้งปี!D21</f>
        <v>นางสาววิมลา ศรีจันทร์</v>
      </c>
      <c r="C28" s="583" t="str">
        <f>รวมทั้งปี!E21</f>
        <v>ลจ.รายเดือน</v>
      </c>
      <c r="D28" s="584" t="str">
        <f>รวมทั้งปี!F21</f>
        <v>ทำความสะอาด</v>
      </c>
      <c r="E28" s="585">
        <f>'3)อ.ห้วยทับทัน'!G21</f>
        <v>0</v>
      </c>
      <c r="F28" s="585">
        <f>'3)อ.ห้วยทับทัน'!H21</f>
        <v>0</v>
      </c>
      <c r="G28" s="586">
        <f>'รอบที่ 1'!G21</f>
        <v>70</v>
      </c>
      <c r="H28" s="587">
        <f>'รอบที่ 1'!H21</f>
        <v>27</v>
      </c>
      <c r="I28" s="586">
        <f>'รอบที่ 2'!G21</f>
        <v>0</v>
      </c>
      <c r="J28" s="586">
        <f>'รอบที่ 2'!H21</f>
        <v>0</v>
      </c>
      <c r="K28" s="587">
        <f t="shared" si="0"/>
        <v>97</v>
      </c>
      <c r="L28" s="587">
        <f t="shared" si="1"/>
        <v>0</v>
      </c>
      <c r="M28" s="587">
        <f t="shared" si="2"/>
        <v>48.5</v>
      </c>
      <c r="N28" s="588" t="str">
        <f t="shared" si="5"/>
        <v>ต้องปรับปรุง</v>
      </c>
      <c r="O28" s="589" t="str">
        <f>'3)อ.ห้วยทับทัน'!T21</f>
        <v>ไม่ได้เลื่อนเงินเดือน</v>
      </c>
      <c r="P28" s="590" t="e">
        <f>'3)อ.ห้วยทับทัน'!U21</f>
        <v>#VALUE!</v>
      </c>
      <c r="Q28" s="591" t="e">
        <f>'3)อ.ห้วยทับทัน'!V21</f>
        <v>#VALUE!</v>
      </c>
      <c r="R28" s="592" t="e">
        <f>'3)อ.ห้วยทับทัน'!W21</f>
        <v>#VALUE!</v>
      </c>
      <c r="S28" s="592">
        <f>'3)อ.ห้วยทับทัน'!X24</f>
        <v>0</v>
      </c>
      <c r="T28" s="592">
        <f t="shared" si="6"/>
        <v>0</v>
      </c>
    </row>
    <row r="29" spans="1:20" s="349" customFormat="1" ht="39" customHeight="1">
      <c r="A29" s="582">
        <v>18</v>
      </c>
      <c r="B29" s="583" t="str">
        <f>รวมทั้งปี!D22</f>
        <v>นางสาวจิราภรณ์ บุญมาก</v>
      </c>
      <c r="C29" s="583" t="str">
        <f>รวมทั้งปี!E22</f>
        <v>ลจ.รายเดือน</v>
      </c>
      <c r="D29" s="584" t="str">
        <f>รวมทั้งปี!F22</f>
        <v>นักวิชาการสาธารณสุข</v>
      </c>
      <c r="E29" s="585">
        <f>'3)อ.ห้วยทับทัน'!G22</f>
        <v>0</v>
      </c>
      <c r="F29" s="585">
        <f>'3)อ.ห้วยทับทัน'!H22</f>
        <v>0</v>
      </c>
      <c r="G29" s="586">
        <f>'รอบที่ 1'!G22</f>
        <v>0</v>
      </c>
      <c r="H29" s="587">
        <f>'รอบที่ 1'!H22</f>
        <v>0</v>
      </c>
      <c r="I29" s="586">
        <f>'รอบที่ 2'!G22</f>
        <v>0</v>
      </c>
      <c r="J29" s="586">
        <f>'รอบที่ 2'!H22</f>
        <v>0</v>
      </c>
      <c r="K29" s="587">
        <f t="shared" si="0"/>
        <v>0</v>
      </c>
      <c r="L29" s="587">
        <f t="shared" si="1"/>
        <v>0</v>
      </c>
      <c r="M29" s="587">
        <f t="shared" si="2"/>
        <v>0</v>
      </c>
      <c r="N29" s="588" t="str">
        <f t="shared" si="5"/>
        <v>ต้องปรับปรุง</v>
      </c>
      <c r="O29" s="589" t="str">
        <f>'3)อ.ห้วยทับทัน'!T22</f>
        <v>ไม่ได้เลื่อนเงินเดือน</v>
      </c>
      <c r="P29" s="590" t="e">
        <f>'3)อ.ห้วยทับทัน'!U22</f>
        <v>#VALUE!</v>
      </c>
      <c r="Q29" s="591" t="e">
        <f>'3)อ.ห้วยทับทัน'!V22</f>
        <v>#VALUE!</v>
      </c>
      <c r="R29" s="592" t="e">
        <f>'3)อ.ห้วยทับทัน'!W22</f>
        <v>#VALUE!</v>
      </c>
      <c r="S29" s="592">
        <f>'3)อ.ห้วยทับทัน'!X22</f>
        <v>0</v>
      </c>
      <c r="T29" s="592">
        <f t="shared" si="6"/>
        <v>0</v>
      </c>
    </row>
    <row r="30" spans="1:20" s="349" customFormat="1" ht="39" customHeight="1">
      <c r="A30" s="582">
        <v>19</v>
      </c>
      <c r="B30" s="583" t="str">
        <f>รวมทั้งปี!D23</f>
        <v>นางสาวณัฐนันท์   วังกุล</v>
      </c>
      <c r="C30" s="583" t="str">
        <f>รวมทั้งปี!E23</f>
        <v>พกส</v>
      </c>
      <c r="D30" s="584" t="str">
        <f>รวมทั้งปี!F23</f>
        <v>พนักงานช่วยการพยาบาล</v>
      </c>
      <c r="E30" s="585">
        <f>'3)อ.ห้วยทับทัน'!G23</f>
        <v>0</v>
      </c>
      <c r="F30" s="585">
        <f>'3)อ.ห้วยทับทัน'!H23</f>
        <v>0</v>
      </c>
      <c r="G30" s="586">
        <f>'รอบที่ 1'!G23</f>
        <v>65</v>
      </c>
      <c r="H30" s="587">
        <f>'รอบที่ 1'!H23</f>
        <v>26</v>
      </c>
      <c r="I30" s="586">
        <f>'รอบที่ 2'!G23</f>
        <v>0</v>
      </c>
      <c r="J30" s="586">
        <f>'รอบที่ 2'!H23</f>
        <v>0</v>
      </c>
      <c r="K30" s="587">
        <f t="shared" si="0"/>
        <v>91</v>
      </c>
      <c r="L30" s="587">
        <f t="shared" si="1"/>
        <v>0</v>
      </c>
      <c r="M30" s="587">
        <f t="shared" si="2"/>
        <v>45.5</v>
      </c>
      <c r="N30" s="588" t="str">
        <f t="shared" si="5"/>
        <v>ต้องปรับปรุง</v>
      </c>
      <c r="O30" s="589" t="str">
        <f>'3)อ.ห้วยทับทัน'!T23</f>
        <v>ไม่ได้เลื่อนเงินเดือน</v>
      </c>
      <c r="P30" s="590" t="e">
        <f>'3)อ.ห้วยทับทัน'!U23</f>
        <v>#VALUE!</v>
      </c>
      <c r="Q30" s="591" t="e">
        <f>'3)อ.ห้วยทับทัน'!V23</f>
        <v>#VALUE!</v>
      </c>
      <c r="R30" s="592" t="e">
        <f>'3)อ.ห้วยทับทัน'!W23</f>
        <v>#VALUE!</v>
      </c>
      <c r="S30" s="592">
        <f>'3)อ.ห้วยทับทัน'!X23</f>
        <v>0</v>
      </c>
      <c r="T30" s="592">
        <f t="shared" ref="T30" si="9">+S30-E30</f>
        <v>0</v>
      </c>
    </row>
    <row r="31" spans="1:20" s="349" customFormat="1" ht="39" customHeight="1">
      <c r="A31" s="582">
        <v>20</v>
      </c>
      <c r="B31" s="583" t="str">
        <f>รวมทั้งปี!D24</f>
        <v>นางหนูเจียม</v>
      </c>
      <c r="C31" s="583" t="str">
        <f>รวมทั้งปี!E24</f>
        <v>ลจ.รายเดือน</v>
      </c>
      <c r="D31" s="584" t="str">
        <f>รวมทั้งปี!F24</f>
        <v>ทำความสะอาด</v>
      </c>
      <c r="E31" s="585">
        <f>'3)อ.ห้วยทับทัน'!G24</f>
        <v>0</v>
      </c>
      <c r="F31" s="585">
        <f>'3)อ.ห้วยทับทัน'!H24</f>
        <v>0</v>
      </c>
      <c r="G31" s="586">
        <f>'รอบที่ 1'!G24</f>
        <v>65</v>
      </c>
      <c r="H31" s="587">
        <f>'รอบที่ 1'!H24</f>
        <v>27</v>
      </c>
      <c r="I31" s="586">
        <f>'รอบที่ 2'!G24</f>
        <v>0</v>
      </c>
      <c r="J31" s="586">
        <f>'รอบที่ 2'!H24</f>
        <v>0</v>
      </c>
      <c r="K31" s="587">
        <f t="shared" si="0"/>
        <v>92</v>
      </c>
      <c r="L31" s="587">
        <f t="shared" si="1"/>
        <v>0</v>
      </c>
      <c r="M31" s="587">
        <f t="shared" si="2"/>
        <v>46</v>
      </c>
      <c r="N31" s="588" t="str">
        <f t="shared" si="5"/>
        <v>ต้องปรับปรุง</v>
      </c>
      <c r="O31" s="589" t="str">
        <f>'3)อ.ห้วยทับทัน'!T24</f>
        <v>ไม่ได้เลื่อนเงินเดือน</v>
      </c>
      <c r="P31" s="590" t="e">
        <f>'3)อ.ห้วยทับทัน'!U24</f>
        <v>#VALUE!</v>
      </c>
      <c r="Q31" s="591" t="e">
        <f>'3)อ.ห้วยทับทัน'!V24</f>
        <v>#VALUE!</v>
      </c>
      <c r="R31" s="592" t="e">
        <f>'3)อ.ห้วยทับทัน'!W24</f>
        <v>#VALUE!</v>
      </c>
      <c r="S31" s="592">
        <f>'3)อ.ห้วยทับทัน'!X24</f>
        <v>0</v>
      </c>
      <c r="T31" s="592">
        <f t="shared" ref="T31" si="10">+S31-E31</f>
        <v>0</v>
      </c>
    </row>
    <row r="32" spans="1:20" s="349" customFormat="1" ht="39" customHeight="1">
      <c r="A32" s="582">
        <v>21</v>
      </c>
      <c r="B32" s="583" t="str">
        <f>รวมทั้งปี!D25</f>
        <v>นางสาวกุลณัฐ นามโฮง</v>
      </c>
      <c r="C32" s="583" t="str">
        <f>รวมทั้งปี!E25</f>
        <v>ลจ.รายเดือน</v>
      </c>
      <c r="D32" s="584" t="str">
        <f>รวมทั้งปี!F25</f>
        <v>นักวิชาการสาธารณสุข</v>
      </c>
      <c r="E32" s="585">
        <f>'3)อ.ห้วยทับทัน'!G25</f>
        <v>0</v>
      </c>
      <c r="F32" s="585">
        <f>'3)อ.ห้วยทับทัน'!H25</f>
        <v>0</v>
      </c>
      <c r="G32" s="586">
        <f>'รอบที่ 1'!G25</f>
        <v>65</v>
      </c>
      <c r="H32" s="587">
        <f>'รอบที่ 1'!H25</f>
        <v>26</v>
      </c>
      <c r="I32" s="586">
        <f>'รอบที่ 2'!G25</f>
        <v>0</v>
      </c>
      <c r="J32" s="586">
        <f>'รอบที่ 2'!H25</f>
        <v>0</v>
      </c>
      <c r="K32" s="587">
        <f t="shared" si="0"/>
        <v>91</v>
      </c>
      <c r="L32" s="587">
        <f t="shared" si="1"/>
        <v>0</v>
      </c>
      <c r="M32" s="587">
        <f t="shared" si="2"/>
        <v>45.5</v>
      </c>
      <c r="N32" s="588" t="str">
        <f t="shared" si="5"/>
        <v>ต้องปรับปรุง</v>
      </c>
      <c r="O32" s="589" t="str">
        <f>'3)อ.ห้วยทับทัน'!T25</f>
        <v>ไม่ได้เลื่อนเงินเดือน</v>
      </c>
      <c r="P32" s="590" t="e">
        <f>'3)อ.ห้วยทับทัน'!U25</f>
        <v>#VALUE!</v>
      </c>
      <c r="Q32" s="591" t="e">
        <f>'3)อ.ห้วยทับทัน'!V25</f>
        <v>#VALUE!</v>
      </c>
      <c r="R32" s="592" t="e">
        <f>'3)อ.ห้วยทับทัน'!W25</f>
        <v>#VALUE!</v>
      </c>
      <c r="S32" s="592">
        <f>'3)อ.ห้วยทับทัน'!X25</f>
        <v>0</v>
      </c>
      <c r="T32" s="592">
        <f t="shared" ref="T32" si="11">+S32-E32</f>
        <v>0</v>
      </c>
    </row>
    <row r="33" spans="1:20" s="349" customFormat="1" ht="39" customHeight="1">
      <c r="A33" s="582">
        <v>22</v>
      </c>
      <c r="B33" s="583" t="str">
        <f>รวมทั้งปี!D26</f>
        <v>นางสาวอนัญญา หาดคำ</v>
      </c>
      <c r="C33" s="583" t="str">
        <f>รวมทั้งปี!E26</f>
        <v>ลจ.รายเดือน</v>
      </c>
      <c r="D33" s="584" t="str">
        <f>รวมทั้งปี!F26</f>
        <v>เจ้าพนักงานการเงินและบัญชี</v>
      </c>
      <c r="E33" s="585">
        <f>'3)อ.ห้วยทับทัน'!G26</f>
        <v>0</v>
      </c>
      <c r="F33" s="585">
        <f>'3)อ.ห้วยทับทัน'!H26</f>
        <v>0</v>
      </c>
      <c r="G33" s="586">
        <f>'รอบที่ 1'!G26</f>
        <v>65</v>
      </c>
      <c r="H33" s="587">
        <f>'รอบที่ 1'!H26</f>
        <v>27</v>
      </c>
      <c r="I33" s="586">
        <f>'รอบที่ 2'!G26</f>
        <v>0</v>
      </c>
      <c r="J33" s="586">
        <f>'รอบที่ 2'!H26</f>
        <v>0</v>
      </c>
      <c r="K33" s="587">
        <f t="shared" ref="K33:K34" si="12">+G33+H33</f>
        <v>92</v>
      </c>
      <c r="L33" s="587">
        <f t="shared" ref="L33:L34" si="13">+I33+J33</f>
        <v>0</v>
      </c>
      <c r="M33" s="587">
        <f t="shared" ref="M33:M34" si="14">+(K33+L33)/2</f>
        <v>46</v>
      </c>
      <c r="N33" s="588" t="str">
        <f t="shared" ref="N33:N34" si="15">VLOOKUP(M33,tb_score,4,1)</f>
        <v>ต้องปรับปรุง</v>
      </c>
      <c r="O33" s="589" t="str">
        <f>'3)อ.ห้วยทับทัน'!T26</f>
        <v>ไม่ได้เลื่อนเงินเดือน</v>
      </c>
      <c r="P33" s="590" t="e">
        <f>'3)อ.ห้วยทับทัน'!U26</f>
        <v>#VALUE!</v>
      </c>
      <c r="Q33" s="591" t="e">
        <f>'3)อ.ห้วยทับทัน'!V26</f>
        <v>#VALUE!</v>
      </c>
      <c r="R33" s="592" t="e">
        <f>'3)อ.ห้วยทับทัน'!W26</f>
        <v>#VALUE!</v>
      </c>
      <c r="S33" s="592">
        <f>'3)อ.ห้วยทับทัน'!X26</f>
        <v>0</v>
      </c>
      <c r="T33" s="592">
        <f t="shared" ref="T33:T34" si="16">+S33-E33</f>
        <v>0</v>
      </c>
    </row>
    <row r="34" spans="1:20" s="349" customFormat="1" ht="39" customHeight="1">
      <c r="A34" s="582">
        <v>23</v>
      </c>
      <c r="B34" s="583" t="str">
        <f>รวมทั้งปี!D27</f>
        <v>นางสาวนิภาพร เพ็งแจ่มญาดา</v>
      </c>
      <c r="C34" s="583" t="str">
        <f>รวมทั้งปี!E27</f>
        <v>ลจ.รายเดือน</v>
      </c>
      <c r="D34" s="584" t="str">
        <f>รวมทั้งปี!F27</f>
        <v>เจ้าพนักงานธุรการ</v>
      </c>
      <c r="E34" s="585">
        <f>'3)อ.ห้วยทับทัน'!G27</f>
        <v>0</v>
      </c>
      <c r="F34" s="585">
        <f>'3)อ.ห้วยทับทัน'!H27</f>
        <v>0</v>
      </c>
      <c r="G34" s="586">
        <f>'รอบที่ 1'!G27</f>
        <v>0</v>
      </c>
      <c r="H34" s="587">
        <f>'รอบที่ 1'!H27</f>
        <v>0</v>
      </c>
      <c r="I34" s="586">
        <f>'รอบที่ 2'!G27</f>
        <v>0</v>
      </c>
      <c r="J34" s="586">
        <f>'รอบที่ 2'!H27</f>
        <v>0</v>
      </c>
      <c r="K34" s="587">
        <f t="shared" si="12"/>
        <v>0</v>
      </c>
      <c r="L34" s="587">
        <f t="shared" si="13"/>
        <v>0</v>
      </c>
      <c r="M34" s="587">
        <f t="shared" si="14"/>
        <v>0</v>
      </c>
      <c r="N34" s="588" t="str">
        <f t="shared" si="15"/>
        <v>ต้องปรับปรุง</v>
      </c>
      <c r="O34" s="589" t="str">
        <f>'3)อ.ห้วยทับทัน'!T27</f>
        <v>ไม่ได้เลื่อนเงินเดือน</v>
      </c>
      <c r="P34" s="590" t="e">
        <f>'3)อ.ห้วยทับทัน'!U27</f>
        <v>#VALUE!</v>
      </c>
      <c r="Q34" s="591" t="e">
        <f>'3)อ.ห้วยทับทัน'!V27</f>
        <v>#VALUE!</v>
      </c>
      <c r="R34" s="592" t="e">
        <f>'3)อ.ห้วยทับทัน'!W27</f>
        <v>#VALUE!</v>
      </c>
      <c r="S34" s="592">
        <f>'3)อ.ห้วยทับทัน'!X27</f>
        <v>0</v>
      </c>
      <c r="T34" s="592">
        <f t="shared" si="16"/>
        <v>0</v>
      </c>
    </row>
    <row r="35" spans="1:20" s="349" customFormat="1" ht="24.75" customHeight="1">
      <c r="A35" s="594"/>
      <c r="B35" s="595" t="s">
        <v>11</v>
      </c>
      <c r="C35" s="595"/>
      <c r="D35" s="596"/>
      <c r="E35" s="597"/>
      <c r="F35" s="597">
        <f>SUM(F12:F34)</f>
        <v>0</v>
      </c>
      <c r="G35" s="598"/>
      <c r="H35" s="599"/>
      <c r="I35" s="598"/>
      <c r="J35" s="599"/>
      <c r="K35" s="599"/>
      <c r="L35" s="599"/>
      <c r="M35" s="599"/>
      <c r="N35" s="600"/>
      <c r="O35" s="599"/>
      <c r="P35" s="599"/>
      <c r="Q35" s="601"/>
      <c r="R35" s="602"/>
      <c r="S35" s="603"/>
      <c r="T35" s="604">
        <f>SUM(T12:T34)</f>
        <v>0</v>
      </c>
    </row>
    <row r="36" spans="1:20" ht="24.75" customHeight="1">
      <c r="A36" s="925" t="s">
        <v>532</v>
      </c>
      <c r="B36" s="925"/>
      <c r="C36" s="925"/>
      <c r="D36" s="925"/>
      <c r="E36" s="925"/>
      <c r="F36" s="925"/>
      <c r="G36" s="925"/>
      <c r="H36" s="925"/>
      <c r="I36" s="925"/>
      <c r="J36" s="925"/>
      <c r="K36" s="925"/>
      <c r="L36" s="925"/>
      <c r="M36" s="925"/>
      <c r="N36" s="925"/>
      <c r="O36" s="925"/>
      <c r="P36" s="925"/>
      <c r="Q36" s="925"/>
      <c r="R36" s="925"/>
    </row>
    <row r="37" spans="1:20" ht="24.75" customHeight="1">
      <c r="A37" s="926" t="s">
        <v>533</v>
      </c>
      <c r="B37" s="926"/>
      <c r="C37" s="926"/>
      <c r="D37" s="926"/>
      <c r="E37" s="926"/>
      <c r="F37" s="926"/>
      <c r="G37" s="926"/>
      <c r="H37" s="926"/>
      <c r="I37" s="605"/>
      <c r="J37" s="605"/>
      <c r="K37" s="605"/>
      <c r="L37" s="606"/>
      <c r="M37" s="607"/>
      <c r="N37" s="607"/>
      <c r="O37" s="607"/>
      <c r="P37" s="607"/>
      <c r="Q37" s="608"/>
      <c r="R37" s="608"/>
    </row>
    <row r="38" spans="1:20">
      <c r="H38" s="253"/>
      <c r="I38" s="253"/>
      <c r="J38" s="253"/>
      <c r="K38" s="253"/>
      <c r="P38" s="253"/>
      <c r="Q38" s="253"/>
      <c r="R38" s="253"/>
    </row>
    <row r="39" spans="1:20">
      <c r="H39" s="253"/>
      <c r="I39" s="253"/>
      <c r="J39" s="253"/>
      <c r="K39" s="253"/>
      <c r="P39" s="253"/>
      <c r="Q39" s="253"/>
      <c r="R39" s="253"/>
    </row>
    <row r="40" spans="1:20">
      <c r="H40" s="253"/>
      <c r="I40" s="253"/>
      <c r="J40" s="253"/>
      <c r="K40" s="253"/>
      <c r="P40" s="253"/>
      <c r="Q40" s="253"/>
      <c r="R40" s="253"/>
    </row>
    <row r="41" spans="1:20">
      <c r="H41" s="253"/>
      <c r="I41" s="253"/>
      <c r="J41" s="253"/>
      <c r="K41" s="253"/>
      <c r="P41" s="253"/>
      <c r="Q41" s="253"/>
      <c r="R41" s="253"/>
    </row>
    <row r="42" spans="1:20">
      <c r="H42" s="253"/>
      <c r="I42" s="253"/>
      <c r="J42" s="253"/>
      <c r="K42" s="253"/>
      <c r="P42" s="253"/>
      <c r="Q42" s="253"/>
      <c r="R42" s="253"/>
    </row>
    <row r="43" spans="1:20">
      <c r="H43" s="253"/>
      <c r="I43" s="253"/>
      <c r="J43" s="253"/>
      <c r="K43" s="253"/>
      <c r="P43" s="253"/>
      <c r="Q43" s="253"/>
      <c r="R43" s="253"/>
    </row>
  </sheetData>
  <sheetProtection algorithmName="SHA-512" hashValue="aL7MroNfpkcxrbjcxdSmD8R1Uq9EoHdfJ9EVZbYnm0NpDaGakncpPBsCxgRQvnj+AHlN0SsnOi+BXUSvIAL7Ug==" saltValue="85Pl6wwCap/18MDiHYh9NA==" spinCount="100000" sheet="1" objects="1" scenarios="1"/>
  <mergeCells count="18">
    <mergeCell ref="R1:T1"/>
    <mergeCell ref="A2:S2"/>
    <mergeCell ref="A3:S3"/>
    <mergeCell ref="A4:I4"/>
    <mergeCell ref="A5:F5"/>
    <mergeCell ref="I5:J5"/>
    <mergeCell ref="M5:N5"/>
    <mergeCell ref="A36:R36"/>
    <mergeCell ref="A37:H37"/>
    <mergeCell ref="A6:H6"/>
    <mergeCell ref="M6:N6"/>
    <mergeCell ref="A8:A11"/>
    <mergeCell ref="B8:B11"/>
    <mergeCell ref="C8:C11"/>
    <mergeCell ref="D8:D11"/>
    <mergeCell ref="G8:H8"/>
    <mergeCell ref="I8:J8"/>
    <mergeCell ref="K8:M8"/>
  </mergeCells>
  <printOptions horizontalCentered="1"/>
  <pageMargins left="0.25" right="0.25" top="0.75" bottom="0.75" header="0.3" footer="0.3"/>
  <pageSetup paperSize="9" scale="58" orientation="landscape" horizontalDpi="4294967295" verticalDpi="4294967295" r:id="rId1"/>
  <headerFooter differentFirst="1">
    <oddHeader>&amp;C&amp;P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32AA2-AD59-4488-8581-11119E143ACD}">
  <sheetPr>
    <pageSetUpPr fitToPage="1"/>
  </sheetPr>
  <dimension ref="A1:G29"/>
  <sheetViews>
    <sheetView topLeftCell="A13" zoomScale="80" zoomScaleNormal="80" workbookViewId="0">
      <selection activeCell="B28" sqref="B28"/>
    </sheetView>
  </sheetViews>
  <sheetFormatPr defaultColWidth="9.125" defaultRowHeight="24"/>
  <cols>
    <col min="1" max="1" width="52.375" style="609" customWidth="1"/>
    <col min="2" max="2" width="7.75" style="609" customWidth="1"/>
    <col min="3" max="7" width="21.625" style="609" customWidth="1"/>
    <col min="8" max="16384" width="9.125" style="609"/>
  </cols>
  <sheetData>
    <row r="1" spans="1:7">
      <c r="A1" s="947" t="s">
        <v>1002</v>
      </c>
      <c r="B1" s="947"/>
      <c r="C1" s="947"/>
      <c r="D1" s="947"/>
      <c r="E1" s="947"/>
      <c r="F1" s="947"/>
      <c r="G1" s="947"/>
    </row>
    <row r="2" spans="1:7" ht="24.75" thickBot="1">
      <c r="A2" s="611"/>
      <c r="B2" s="611"/>
      <c r="C2" s="611"/>
      <c r="D2" s="611"/>
      <c r="E2" s="611"/>
      <c r="F2" s="611"/>
      <c r="G2" s="611"/>
    </row>
    <row r="3" spans="1:7" ht="24.95" customHeight="1" thickBot="1">
      <c r="A3" s="629" t="s">
        <v>977</v>
      </c>
      <c r="B3" s="630" t="s">
        <v>992</v>
      </c>
      <c r="C3" s="628" t="s">
        <v>1001</v>
      </c>
      <c r="D3" s="628" t="s">
        <v>1001</v>
      </c>
      <c r="E3" s="628" t="s">
        <v>1001</v>
      </c>
      <c r="F3" s="628" t="s">
        <v>1001</v>
      </c>
      <c r="G3" s="628" t="s">
        <v>1001</v>
      </c>
    </row>
    <row r="4" spans="1:7" ht="24.95" customHeight="1">
      <c r="A4" s="614" t="s">
        <v>978</v>
      </c>
      <c r="B4" s="617"/>
      <c r="C4" s="618"/>
      <c r="D4" s="618"/>
      <c r="E4" s="618"/>
      <c r="F4" s="618"/>
      <c r="G4" s="619"/>
    </row>
    <row r="5" spans="1:7" ht="24.95" customHeight="1">
      <c r="A5" s="612" t="s">
        <v>996</v>
      </c>
      <c r="B5" s="621" t="s">
        <v>617</v>
      </c>
      <c r="C5" s="616"/>
      <c r="D5" s="616"/>
      <c r="E5" s="616"/>
      <c r="F5" s="616"/>
      <c r="G5" s="620"/>
    </row>
    <row r="6" spans="1:7" ht="24.95" customHeight="1">
      <c r="A6" s="612" t="s">
        <v>997</v>
      </c>
      <c r="B6" s="621" t="s">
        <v>617</v>
      </c>
      <c r="C6" s="616"/>
      <c r="D6" s="616"/>
      <c r="E6" s="616"/>
      <c r="F6" s="616"/>
      <c r="G6" s="620"/>
    </row>
    <row r="7" spans="1:7" ht="24.95" customHeight="1" thickBot="1">
      <c r="A7" s="613"/>
      <c r="B7" s="622"/>
      <c r="C7" s="623"/>
      <c r="D7" s="623"/>
      <c r="E7" s="623"/>
      <c r="F7" s="623"/>
      <c r="G7" s="624"/>
    </row>
    <row r="8" spans="1:7" ht="24.95" customHeight="1">
      <c r="A8" s="614" t="s">
        <v>979</v>
      </c>
      <c r="B8" s="617"/>
      <c r="C8" s="618"/>
      <c r="D8" s="618"/>
      <c r="E8" s="618"/>
      <c r="F8" s="618"/>
      <c r="G8" s="619"/>
    </row>
    <row r="9" spans="1:7" ht="24.95" customHeight="1">
      <c r="A9" s="612" t="s">
        <v>998</v>
      </c>
      <c r="B9" s="621" t="s">
        <v>617</v>
      </c>
      <c r="C9" s="616"/>
      <c r="D9" s="616"/>
      <c r="E9" s="616"/>
      <c r="F9" s="616"/>
      <c r="G9" s="620"/>
    </row>
    <row r="10" spans="1:7" ht="24.95" customHeight="1">
      <c r="A10" s="612" t="s">
        <v>999</v>
      </c>
      <c r="B10" s="621" t="s">
        <v>617</v>
      </c>
      <c r="C10" s="616"/>
      <c r="D10" s="616"/>
      <c r="E10" s="616"/>
      <c r="F10" s="616"/>
      <c r="G10" s="620"/>
    </row>
    <row r="11" spans="1:7" ht="24.95" customHeight="1" thickBot="1">
      <c r="A11" s="613"/>
      <c r="B11" s="622"/>
      <c r="C11" s="623"/>
      <c r="D11" s="623"/>
      <c r="E11" s="623"/>
      <c r="F11" s="623"/>
      <c r="G11" s="624"/>
    </row>
    <row r="12" spans="1:7" ht="24.95" customHeight="1">
      <c r="A12" s="615" t="s">
        <v>1000</v>
      </c>
      <c r="B12" s="625"/>
      <c r="C12" s="626"/>
      <c r="D12" s="626"/>
      <c r="E12" s="626"/>
      <c r="F12" s="626"/>
      <c r="G12" s="627"/>
    </row>
    <row r="13" spans="1:7" ht="24.95" customHeight="1">
      <c r="A13" s="612" t="s">
        <v>982</v>
      </c>
      <c r="B13" s="621" t="s">
        <v>617</v>
      </c>
      <c r="C13" s="616"/>
      <c r="D13" s="616"/>
      <c r="E13" s="616"/>
      <c r="F13" s="616"/>
      <c r="G13" s="620"/>
    </row>
    <row r="14" spans="1:7" ht="24.95" customHeight="1">
      <c r="A14" s="612" t="s">
        <v>983</v>
      </c>
      <c r="B14" s="621" t="s">
        <v>617</v>
      </c>
      <c r="C14" s="616"/>
      <c r="D14" s="616"/>
      <c r="E14" s="616"/>
      <c r="F14" s="616"/>
      <c r="G14" s="620"/>
    </row>
    <row r="15" spans="1:7" ht="24.95" customHeight="1">
      <c r="A15" s="612" t="s">
        <v>984</v>
      </c>
      <c r="B15" s="621" t="s">
        <v>617</v>
      </c>
      <c r="C15" s="616"/>
      <c r="D15" s="616"/>
      <c r="E15" s="616"/>
      <c r="F15" s="616"/>
      <c r="G15" s="620"/>
    </row>
    <row r="16" spans="1:7" ht="24.95" customHeight="1">
      <c r="A16" s="612" t="s">
        <v>985</v>
      </c>
      <c r="B16" s="621" t="s">
        <v>617</v>
      </c>
      <c r="C16" s="616"/>
      <c r="D16" s="616"/>
      <c r="E16" s="616"/>
      <c r="F16" s="616"/>
      <c r="G16" s="620"/>
    </row>
    <row r="17" spans="1:7" ht="24.95" customHeight="1">
      <c r="A17" s="612" t="s">
        <v>986</v>
      </c>
      <c r="B17" s="621" t="s">
        <v>617</v>
      </c>
      <c r="C17" s="616"/>
      <c r="D17" s="616"/>
      <c r="E17" s="616"/>
      <c r="F17" s="616"/>
      <c r="G17" s="620"/>
    </row>
    <row r="18" spans="1:7" ht="24.95" customHeight="1">
      <c r="A18" s="612" t="s">
        <v>987</v>
      </c>
      <c r="B18" s="621" t="s">
        <v>617</v>
      </c>
      <c r="C18" s="616"/>
      <c r="D18" s="616"/>
      <c r="E18" s="616"/>
      <c r="F18" s="616"/>
      <c r="G18" s="620"/>
    </row>
    <row r="19" spans="1:7" ht="24.95" customHeight="1">
      <c r="A19" s="612" t="s">
        <v>988</v>
      </c>
      <c r="B19" s="621" t="s">
        <v>617</v>
      </c>
      <c r="C19" s="616"/>
      <c r="D19" s="616"/>
      <c r="E19" s="616"/>
      <c r="F19" s="616"/>
      <c r="G19" s="620"/>
    </row>
    <row r="20" spans="1:7" ht="24.95" customHeight="1">
      <c r="A20" s="612" t="s">
        <v>989</v>
      </c>
      <c r="B20" s="621" t="s">
        <v>617</v>
      </c>
      <c r="C20" s="616"/>
      <c r="D20" s="616"/>
      <c r="E20" s="616"/>
      <c r="F20" s="616"/>
      <c r="G20" s="620"/>
    </row>
    <row r="21" spans="1:7" ht="24.95" customHeight="1">
      <c r="A21" s="612" t="s">
        <v>990</v>
      </c>
      <c r="B21" s="621" t="s">
        <v>617</v>
      </c>
      <c r="C21" s="616"/>
      <c r="D21" s="616"/>
      <c r="E21" s="616"/>
      <c r="F21" s="616"/>
      <c r="G21" s="620"/>
    </row>
    <row r="22" spans="1:7" ht="24.95" customHeight="1">
      <c r="A22" s="612" t="s">
        <v>991</v>
      </c>
      <c r="B22" s="621" t="s">
        <v>617</v>
      </c>
      <c r="C22" s="631"/>
      <c r="D22" s="631"/>
      <c r="E22" s="631"/>
      <c r="F22" s="631"/>
      <c r="G22" s="632"/>
    </row>
    <row r="23" spans="1:7" ht="24.95" customHeight="1" thickBot="1">
      <c r="A23" s="613"/>
      <c r="B23" s="622"/>
      <c r="C23" s="623"/>
      <c r="D23" s="623"/>
      <c r="E23" s="623"/>
      <c r="F23" s="623"/>
      <c r="G23" s="624"/>
    </row>
    <row r="25" spans="1:7">
      <c r="A25" s="609" t="s">
        <v>980</v>
      </c>
    </row>
    <row r="26" spans="1:7">
      <c r="A26" s="610" t="s">
        <v>981</v>
      </c>
      <c r="B26" s="610" t="s">
        <v>617</v>
      </c>
    </row>
    <row r="27" spans="1:7">
      <c r="A27" s="609" t="s">
        <v>993</v>
      </c>
      <c r="B27" s="610">
        <v>0</v>
      </c>
    </row>
    <row r="28" spans="1:7">
      <c r="A28" s="609" t="s">
        <v>994</v>
      </c>
      <c r="B28" s="610">
        <v>1</v>
      </c>
    </row>
    <row r="29" spans="1:7">
      <c r="A29" s="609" t="s">
        <v>995</v>
      </c>
      <c r="B29" s="610">
        <v>2</v>
      </c>
    </row>
  </sheetData>
  <mergeCells count="1">
    <mergeCell ref="A1:G1"/>
  </mergeCells>
  <phoneticPr fontId="53" type="noConversion"/>
  <pageMargins left="0.7" right="0.7" top="0.75" bottom="0.75" header="0.3" footer="0.3"/>
  <pageSetup scale="71" fitToWidth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6A31E-4994-4026-ABC5-C9958AED5DEB}">
  <sheetPr>
    <pageSetUpPr fitToPage="1"/>
  </sheetPr>
  <dimension ref="A1:C14"/>
  <sheetViews>
    <sheetView tabSelected="1" topLeftCell="A3" zoomScale="85" zoomScaleNormal="85" workbookViewId="0">
      <selection activeCell="M13" sqref="M13"/>
    </sheetView>
  </sheetViews>
  <sheetFormatPr defaultColWidth="5.75" defaultRowHeight="20.25"/>
  <cols>
    <col min="1" max="1" width="6.625" style="1" customWidth="1"/>
    <col min="2" max="2" width="39.125" style="1" customWidth="1"/>
    <col min="3" max="3" width="25.875" style="1" customWidth="1"/>
    <col min="4" max="16384" width="5.75" style="1"/>
  </cols>
  <sheetData>
    <row r="1" spans="1:3" ht="32.450000000000003" customHeight="1" thickBot="1">
      <c r="A1" s="338" t="str">
        <f>"แบบข้อตกลงการปฏิบัติงาน"&amp;'p1'!A3:E3</f>
        <v>แบบข้อตกลงการปฏิบัติงาน(สำหรับตำแหน่งประเภทลูกจ้างชั่วคราวรายเดือน/รายคาบ)</v>
      </c>
    </row>
    <row r="2" spans="1:3" ht="26.45" customHeight="1" thickBot="1">
      <c r="A2" s="332" t="s">
        <v>205</v>
      </c>
      <c r="B2" s="333" t="str">
        <f>'p1'!C7</f>
        <v>นางสาววปรียาภรณ์  มุลตีกะ</v>
      </c>
      <c r="C2" s="334" t="str">
        <f>"ตำแหน่ง"&amp;" "&amp;'p1'!E7</f>
        <v>ตำแหน่ง แพทย์แผนไทย</v>
      </c>
    </row>
    <row r="3" spans="1:3" s="4" customFormat="1" ht="26.25" customHeight="1">
      <c r="A3" s="729" t="s">
        <v>4</v>
      </c>
      <c r="B3" s="130" t="s">
        <v>7</v>
      </c>
      <c r="C3" s="723" t="s">
        <v>6</v>
      </c>
    </row>
    <row r="4" spans="1:3" s="4" customFormat="1" ht="36" customHeight="1">
      <c r="A4" s="730"/>
      <c r="B4" s="130" t="s">
        <v>8</v>
      </c>
      <c r="C4" s="724"/>
    </row>
    <row r="5" spans="1:3" ht="24.6" customHeight="1">
      <c r="A5" s="727">
        <v>1</v>
      </c>
      <c r="B5" s="731" t="s">
        <v>1309</v>
      </c>
      <c r="C5" s="721">
        <v>30</v>
      </c>
    </row>
    <row r="6" spans="1:3" ht="84.4" customHeight="1">
      <c r="A6" s="728"/>
      <c r="B6" s="732"/>
      <c r="C6" s="722"/>
    </row>
    <row r="7" spans="1:3" ht="24.6" customHeight="1">
      <c r="A7" s="727">
        <v>2</v>
      </c>
      <c r="B7" s="731" t="s">
        <v>1066</v>
      </c>
      <c r="C7" s="721">
        <v>30</v>
      </c>
    </row>
    <row r="8" spans="1:3" ht="75" customHeight="1">
      <c r="A8" s="728"/>
      <c r="B8" s="732"/>
      <c r="C8" s="722"/>
    </row>
    <row r="9" spans="1:3" ht="26.25" customHeight="1">
      <c r="A9" s="725">
        <v>3</v>
      </c>
      <c r="B9" s="731" t="s">
        <v>950</v>
      </c>
      <c r="C9" s="735">
        <v>10</v>
      </c>
    </row>
    <row r="10" spans="1:3" ht="49.35" customHeight="1">
      <c r="A10" s="726"/>
      <c r="B10" s="732"/>
      <c r="C10" s="736"/>
    </row>
    <row r="11" spans="1:3" ht="24.75" thickBot="1">
      <c r="A11" s="335"/>
      <c r="B11" s="336"/>
      <c r="C11" s="337">
        <f>SUM(C5:C10)</f>
        <v>70</v>
      </c>
    </row>
    <row r="12" spans="1:3">
      <c r="A12" s="149" t="s">
        <v>12</v>
      </c>
      <c r="B12" s="733"/>
      <c r="C12" s="733"/>
    </row>
    <row r="13" spans="1:3">
      <c r="B13" s="733"/>
      <c r="C13" s="733"/>
    </row>
    <row r="14" spans="1:3">
      <c r="B14" s="734"/>
      <c r="C14" s="734"/>
    </row>
  </sheetData>
  <sheetProtection algorithmName="SHA-512" hashValue="ELrGMlZV69b82Tapj/K5FCIodAOQ7O3QIBhZ9uAAFR+AucB9soVkWMnFfCN/gLeciUVOgD018t42Dm3KFkXkxQ==" saltValue="terWkEXxD+PZpmjXgelAwA==" spinCount="100000" sheet="1" objects="1" scenarios="1"/>
  <protectedRanges>
    <protectedRange sqref="B5:C5 B7:C7 B9:C9" name="Range1"/>
    <protectedRange sqref="B5" name="Range1_3"/>
  </protectedRanges>
  <mergeCells count="14">
    <mergeCell ref="B12:C12"/>
    <mergeCell ref="B13:C13"/>
    <mergeCell ref="B14:C14"/>
    <mergeCell ref="B7:B8"/>
    <mergeCell ref="C7:C8"/>
    <mergeCell ref="B9:B10"/>
    <mergeCell ref="C9:C10"/>
    <mergeCell ref="C5:C6"/>
    <mergeCell ref="C3:C4"/>
    <mergeCell ref="A9:A10"/>
    <mergeCell ref="A7:A8"/>
    <mergeCell ref="A5:A6"/>
    <mergeCell ref="A3:A4"/>
    <mergeCell ref="B5:B6"/>
  </mergeCells>
  <printOptions horizontalCentered="1"/>
  <pageMargins left="0.78740157480314965" right="0.31496062992125984" top="0.74803149606299213" bottom="0.35433070866141736" header="0.31496062992125984" footer="0.31496062992125984"/>
  <pageSetup paperSize="9" fitToHeight="0" orientation="landscape" horizontalDpi="4294967293" r:id="rId1"/>
  <headerFooter>
    <oddHeader>&amp;C&amp;"TH SarabunIT๙,Regular"&amp;16 2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647BA57-5E9F-4393-9CC7-634ABB7AEDB2}">
          <x14:formula1>
            <xm:f>kpi!$C$3:$C$100</xm:f>
          </x14:formula1>
          <xm:sqref>B5:B10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410EB-D9D8-419D-9E0A-CEA750333986}">
  <sheetPr>
    <pageSetUpPr fitToPage="1"/>
  </sheetPr>
  <dimension ref="A1:A27"/>
  <sheetViews>
    <sheetView topLeftCell="A5" zoomScale="90" zoomScaleNormal="90" workbookViewId="0">
      <selection activeCell="A22" sqref="A22"/>
    </sheetView>
  </sheetViews>
  <sheetFormatPr defaultRowHeight="14.25"/>
  <cols>
    <col min="1" max="1" width="91.875" customWidth="1"/>
  </cols>
  <sheetData>
    <row r="1" spans="1:1" ht="20.25">
      <c r="A1" s="208"/>
    </row>
    <row r="2" spans="1:1" ht="20.25">
      <c r="A2" s="208"/>
    </row>
    <row r="3" spans="1:1" ht="20.25">
      <c r="A3" s="208"/>
    </row>
    <row r="4" spans="1:1" ht="20.25">
      <c r="A4" s="4"/>
    </row>
    <row r="5" spans="1:1" ht="20.25">
      <c r="A5" s="209" t="s">
        <v>399</v>
      </c>
    </row>
    <row r="6" spans="1:1" ht="20.25">
      <c r="A6" s="209" t="str">
        <f>"ระหว่าง"&amp;'p1'!C10&amp;'p1'!C11&amp;"และลูกจ้างชั่วคราวรายเดือน"</f>
        <v>ระหว่างโรงพยาบาลส่งเสริมสุขภาพตำบลบ้านผักไหมตำบลผักไหม อำเภอห้วยทับทันและลูกจ้างชั่วคราวรายเดือน</v>
      </c>
    </row>
    <row r="7" spans="1:1" ht="20.25">
      <c r="A7" s="209" t="s">
        <v>400</v>
      </c>
    </row>
    <row r="8" spans="1:1" ht="20.25">
      <c r="A8" s="209" t="s">
        <v>1018</v>
      </c>
    </row>
    <row r="9" spans="1:1" ht="20.25">
      <c r="A9" s="209" t="s">
        <v>401</v>
      </c>
    </row>
    <row r="10" spans="1:1" ht="60.75" customHeight="1">
      <c r="A10" s="214" t="str">
        <f>"๑. ข้อตกลงระหว่าง "&amp;'p1'!C13&amp;" "&amp;'p1'!D13&amp;" "&amp;'p1'!E13&amp;" "&amp; "ในฐานะผู้บังคับบัญชา ผู้ประเมิน กับ"&amp;'p1'!C7&amp;" "&amp;'p1'!D13&amp;'p1'!E7&amp;" "&amp;"ผู้รับการประเมิน"</f>
        <v>๑. ข้อตกลงระหว่าง นายอัฏฐสิทธิ์ อสิพงษ์ ตำแหน่ง  ผู้อำนวยการโรงพยาบาลส่งเสริมสุขภาพตำบลบ้านผักไหม ในฐานะผู้บังคับบัญชา ผู้ประเมิน กับนางสาววปรียาภรณ์  มุลตีกะ ตำแหน่ง แพทย์แผนไทย ผู้รับการประเมิน</v>
      </c>
    </row>
    <row r="11" spans="1:1" ht="50.65" customHeight="1">
      <c r="A11" s="214" t="str">
        <f>"2. ข้อตกลงนี้ใช้สำหรับการประเมินประสิทธิภาพและประสิทธิผลในระยะเวลา"&amp;" "&amp;A8&amp;สรุป!A3</f>
        <v>2. ข้อตกลงนี้ใช้สำหรับการประเมินประสิทธิภาพและประสิทธิผลในระยะเวลา ประจำปีงบประมาณ พ.ศ 2569 /   ครั้งที่ 1 วันที่ 1 ตุลาคม 2568 ถึง 31 มีนาคม 2569</v>
      </c>
    </row>
    <row r="12" spans="1:1" ht="40.5">
      <c r="A12" s="210" t="s">
        <v>435</v>
      </c>
    </row>
    <row r="13" spans="1:1" ht="118.15" customHeight="1">
      <c r="A13" s="214" t="str">
        <f>"4. ข้าพเจ้า "&amp;'p1'!C13&amp;" "&amp;'p1'!D13&amp;" "&amp;'p1'!E13&amp;" "&amp; "ในฐานะผู้บังคับบัญชา ได้พิจารณาและเห็นชอบกับองค์ประกอบของการประเมิน ตัวชี้วัดผลการปฏิบัติงาน  เป้าเหมาย เกณฑ์การให้คะแนน และรายละเอียดอื่นๆ "&amp; "ตามที่กำหนดในเอกสารประกอบท้ายขอตกลงนี้และข้าพเจ้ายินดีจะทำหน้าที่กำกับการปฎิบัติภารกิจให้ประสบความสำเร็จและเกิดผลสัมฤทธิ์ตามเป้าหมายของ "&amp;'p1'!C7&amp;" "&amp;'p1'!D13&amp;'p1'!E7&amp;" "&amp;"ผู้รับการประเมิน"&amp;" ให้เป็นไปตามข้อตกลงที่จัดทำขึ้นนี้"</f>
        <v>4. ข้าพเจ้า นายอัฏฐสิทธิ์ อสิพงษ์ ตำแหน่ง  ผู้อำนวยการโรงพยาบาลส่งเสริมสุขภาพตำบลบ้านผักไหม ในฐานะผู้บังคับบัญชา ได้พิจารณาและเห็นชอบกับองค์ประกอบของการประเมิน ตัวชี้วัดผลการปฏิบัติงาน  เป้าเหมาย เกณฑ์การให้คะแนน และรายละเอียดอื่นๆ ตามที่กำหนดในเอกสารประกอบท้ายขอตกลงนี้และข้าพเจ้ายินดีจะทำหน้าที่กำกับการปฎิบัติภารกิจให้ประสบความสำเร็จและเกิดผลสัมฤทธิ์ตามเป้าหมายของ นางสาววปรียาภรณ์  มุลตีกะ ตำแหน่ง แพทย์แผนไทย ผู้รับการประเมิน ให้เป็นไปตามข้อตกลงที่จัดทำขึ้นนี้</v>
      </c>
    </row>
    <row r="14" spans="1:1" ht="81">
      <c r="A14" s="214" t="str">
        <f>"5. ข้าพเจ้า "&amp;'p1'!C7&amp;" "&amp;'p1'!D13&amp;" "&amp;'p1'!E7&amp;" "&amp; "ได้ทำความเข้าใจข้อตกลงตามข้อ 3 แล้ว และขอให้คำรับรองข้อตกลงกับ "&amp; " "&amp;'p1'!C13&amp;" "&amp;'p1'!D13&amp;'p1'!E13&amp;" "&amp;"ว่าจะมุ่งมั่นปฏิบัติงานให้เกิดผลงานที่ดีตามเป้าหมายของตัวชี้วัดแต่ละตัวในระดับสูงสุด เพื่อให้เกิดประโยชน์สุขต่อหน่วยงานและประชาชน ตามที่ให้ข้อตกลงไว้ "</f>
        <v xml:space="preserve">5. ข้าพเจ้า นางสาววปรียาภรณ์  มุลตีกะ ตำแหน่ง  แพทย์แผนไทย ได้ทำความเข้าใจข้อตกลงตามข้อ 3 แล้ว และขอให้คำรับรองข้อตกลงกับ  นายอัฏฐสิทธิ์ อสิพงษ์ ตำแหน่ง ผู้อำนวยการโรงพยาบาลส่งเสริมสุขภาพตำบลบ้านผักไหม ว่าจะมุ่งมั่นปฏิบัติงานให้เกิดผลงานที่ดีตามเป้าหมายของตัวชี้วัดแต่ละตัวในระดับสูงสุด เพื่อให้เกิดประโยชน์สุขต่อหน่วยงานและประชาชน ตามที่ให้ข้อตกลงไว้ </v>
      </c>
    </row>
    <row r="15" spans="1:1" ht="20.25">
      <c r="A15" s="201" t="s">
        <v>436</v>
      </c>
    </row>
    <row r="16" spans="1:1" ht="20.25">
      <c r="A16" s="211"/>
    </row>
    <row r="17" spans="1:1" ht="20.25">
      <c r="A17" s="211"/>
    </row>
    <row r="18" spans="1:1" ht="20.25">
      <c r="A18" s="215" t="s">
        <v>437</v>
      </c>
    </row>
    <row r="19" spans="1:1" ht="20.25">
      <c r="A19" s="212" t="str">
        <f>"("&amp;'p1'!C7&amp;")"</f>
        <v>(นางสาววปรียาภรณ์  มุลตีกะ)</v>
      </c>
    </row>
    <row r="20" spans="1:1" ht="20.25">
      <c r="A20" s="212" t="str">
        <f>'p1'!E7</f>
        <v>แพทย์แผนไทย</v>
      </c>
    </row>
    <row r="21" spans="1:1" ht="19.5">
      <c r="A21" s="213" t="s">
        <v>1019</v>
      </c>
    </row>
    <row r="22" spans="1:1" ht="20.25">
      <c r="A22" s="212"/>
    </row>
    <row r="23" spans="1:1" ht="20.25">
      <c r="A23" s="212"/>
    </row>
    <row r="24" spans="1:1" ht="20.25">
      <c r="A24" s="212" t="s">
        <v>402</v>
      </c>
    </row>
    <row r="25" spans="1:1" ht="20.25">
      <c r="A25" s="212" t="str">
        <f>"("&amp;'p1'!C13&amp;")"</f>
        <v>(นายอัฏฐสิทธิ์ อสิพงษ์)</v>
      </c>
    </row>
    <row r="26" spans="1:1" ht="20.25">
      <c r="A26" s="212" t="str">
        <f>'p1'!E13</f>
        <v>ผู้อำนวยการโรงพยาบาลส่งเสริมสุขภาพตำบลบ้านผักไหม</v>
      </c>
    </row>
    <row r="27" spans="1:1" ht="19.5">
      <c r="A27" s="213" t="str">
        <f>A21</f>
        <v>วันที่  1  เดือน  ตุลาคม พ.ศ. 2568</v>
      </c>
    </row>
  </sheetData>
  <sheetProtection algorithmName="SHA-512" hashValue="5s0lu1vzW2vhV896oSLwToSvE7XVGgnlPsJR2Wp1dYJSe0vGaPB6ZvVs2rK35i2vzRAr2Moqm3HcIOROWWKtZA==" saltValue="alUC2YaEzbgLDqDUL7wRcw==" spinCount="100000" sheet="1" objects="1" scenarios="1"/>
  <printOptions horizontalCentered="1"/>
  <pageMargins left="0.59055118110236215" right="0.11811023622047244" top="0.55118110236220474" bottom="0.3543307086614173" header="0.31496062992125984" footer="0.31496062992125984"/>
  <pageSetup paperSize="9" scale="95" fitToWidth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F943C-E304-4650-A6C7-25211D061866}">
  <sheetPr>
    <pageSetUpPr fitToPage="1"/>
  </sheetPr>
  <dimension ref="A1:L48"/>
  <sheetViews>
    <sheetView view="pageLayout" topLeftCell="A14" zoomScale="80" zoomScaleNormal="76" zoomScalePageLayoutView="80" workbookViewId="0">
      <selection activeCell="M18" sqref="M18"/>
    </sheetView>
  </sheetViews>
  <sheetFormatPr defaultColWidth="9" defaultRowHeight="21" customHeight="1"/>
  <cols>
    <col min="1" max="1" width="8.875" style="1" customWidth="1"/>
    <col min="2" max="2" width="10.375" style="1" customWidth="1"/>
    <col min="3" max="3" width="10.5" style="1" customWidth="1"/>
    <col min="4" max="4" width="10.25" style="1" customWidth="1"/>
    <col min="5" max="5" width="10.875" style="1" customWidth="1"/>
    <col min="6" max="16384" width="9" style="1"/>
  </cols>
  <sheetData>
    <row r="1" spans="1:12" ht="21" customHeight="1">
      <c r="A1" s="742" t="str">
        <f>"แบบข้อตกลงการปฏิบัติงานของลูกจ้างชั่วคราวรายเดือน"&amp;'p1'!C10</f>
        <v>แบบข้อตกลงการปฏิบัติงานของลูกจ้างชั่วคราวรายเดือนโรงพยาบาลส่งเสริมสุขภาพตำบลบ้านผักไหม</v>
      </c>
      <c r="B1" s="742"/>
      <c r="C1" s="742"/>
      <c r="D1" s="742"/>
      <c r="E1" s="742"/>
      <c r="F1" s="742"/>
      <c r="G1" s="742"/>
      <c r="H1" s="742"/>
      <c r="I1" s="742"/>
      <c r="J1" s="96"/>
      <c r="K1" s="96"/>
      <c r="L1" s="96"/>
    </row>
    <row r="2" spans="1:12" ht="21" customHeight="1">
      <c r="A2" s="738" t="s">
        <v>0</v>
      </c>
      <c r="B2" s="738"/>
      <c r="C2" s="743" t="str">
        <f>'p1'!B4</f>
        <v xml:space="preserve"> /   ครั้งที่ 1 วันที่ 1 ตุลาคม 2568 ถึง 31 มีนาคม 2569</v>
      </c>
      <c r="D2" s="743"/>
      <c r="E2" s="743"/>
      <c r="F2" s="743"/>
      <c r="G2" s="743"/>
      <c r="H2" s="743"/>
    </row>
    <row r="3" spans="1:12" ht="21" customHeight="1">
      <c r="C3" s="743" t="str">
        <f>'p1'!B5</f>
        <v>❑  ครั้งที่ 2 วันที่ 1 เมษายน 2569 ถึง 30 กันยายน 2569</v>
      </c>
      <c r="D3" s="743"/>
      <c r="E3" s="743"/>
      <c r="F3" s="743"/>
      <c r="G3" s="743"/>
      <c r="H3" s="743"/>
    </row>
    <row r="4" spans="1:12" s="4" customFormat="1" ht="21" customHeight="1">
      <c r="A4" s="744" t="s">
        <v>276</v>
      </c>
      <c r="B4" s="744"/>
      <c r="C4" s="744"/>
      <c r="D4" s="744"/>
      <c r="E4" s="744"/>
    </row>
    <row r="5" spans="1:12" ht="21" customHeight="1">
      <c r="A5" s="741" t="str">
        <f>"ข้าพเจ้า "&amp;'p1'!C7&amp;" "&amp;"ตำแหน่ง"&amp;'p1'!E7&amp;" "&amp;'p1'!B9&amp;" "&amp;'p1'!C9&amp;" สังกัด "&amp;'p1'!C10&amp;" "&amp;'p1'!C11&amp;" ขอเสนอข้อตกลงการปฏิบัติงานตามภารกิจที่รับผิดชอบหรือภารกิจที่รับมอบหมายเป็นพิเศษ  ดังนี้"</f>
        <v>ข้าพเจ้า นางสาววปรียาภรณ์  มุลตีกะ ตำแหน่งแพทย์แผนไทย ระดับ วิชาชีพ(ใช้วุฒิการศึกษา) สังกัด โรงพยาบาลส่งเสริมสุขภาพตำบลบ้านผักไหม ตำบลผักไหม อำเภอห้วยทับทัน ขอเสนอข้อตกลงการปฏิบัติงานตามภารกิจที่รับผิดชอบหรือภารกิจที่รับมอบหมายเป็นพิเศษ  ดังนี้</v>
      </c>
      <c r="B5" s="741"/>
      <c r="C5" s="741"/>
      <c r="D5" s="741"/>
      <c r="E5" s="741"/>
      <c r="F5" s="741"/>
      <c r="G5" s="741"/>
      <c r="H5" s="741"/>
      <c r="I5" s="741"/>
    </row>
    <row r="6" spans="1:12" ht="21" customHeight="1">
      <c r="A6" s="741"/>
      <c r="B6" s="741"/>
      <c r="C6" s="741"/>
      <c r="D6" s="741"/>
      <c r="E6" s="741"/>
      <c r="F6" s="741"/>
      <c r="G6" s="741"/>
      <c r="H6" s="741"/>
      <c r="I6" s="741"/>
    </row>
    <row r="7" spans="1:12" ht="21" customHeight="1">
      <c r="A7" s="741"/>
      <c r="B7" s="741"/>
      <c r="C7" s="741"/>
      <c r="D7" s="741"/>
      <c r="E7" s="741"/>
      <c r="F7" s="741"/>
      <c r="G7" s="741"/>
      <c r="H7" s="741"/>
      <c r="I7" s="741"/>
    </row>
    <row r="8" spans="1:12" ht="33.4" customHeight="1">
      <c r="A8" s="318" t="s">
        <v>278</v>
      </c>
      <c r="C8" s="741" t="str">
        <f>VLOOKUP('p2'!C5,kpi!$C$3:$D$77,2,0)</f>
        <v xml:space="preserve"> จัดเตรียมเครื่องมือแพทย์</v>
      </c>
      <c r="D8" s="741"/>
      <c r="E8" s="741"/>
      <c r="F8" s="741"/>
      <c r="G8" s="741"/>
      <c r="H8" s="741"/>
      <c r="I8" s="741"/>
    </row>
    <row r="9" spans="1:12" ht="21" customHeight="1">
      <c r="A9" s="102" t="s">
        <v>238</v>
      </c>
      <c r="C9" s="741" t="str">
        <f>VLOOKUP('p2'!C5,kpi!$C$3:$L$77,10,0)</f>
        <v>ร้อยละ 80 ทำความสะอาด จัดเตรียมเครื่องมือแพทย์ให้ปราศจากเชื้อ</v>
      </c>
      <c r="D9" s="741"/>
      <c r="E9" s="741"/>
      <c r="F9" s="741"/>
      <c r="G9" s="741"/>
      <c r="H9" s="741"/>
      <c r="I9" s="741"/>
    </row>
    <row r="10" spans="1:12" ht="41.65" customHeight="1">
      <c r="C10" s="741"/>
      <c r="D10" s="741"/>
      <c r="E10" s="741"/>
      <c r="F10" s="741"/>
      <c r="G10" s="741"/>
      <c r="H10" s="741"/>
      <c r="I10" s="741"/>
    </row>
    <row r="11" spans="1:12" ht="21" customHeight="1">
      <c r="A11" s="740" t="s">
        <v>236</v>
      </c>
      <c r="B11" s="740"/>
      <c r="C11" s="1" t="str">
        <f>VLOOKUP('p2'!C5,kpi!$C$3:$M$77,11,0)</f>
        <v>ดำเนินการได้ร้อยละ 80 ของเป้าหมาย</v>
      </c>
    </row>
    <row r="12" spans="1:12" ht="21" customHeight="1">
      <c r="A12" s="102" t="s">
        <v>239</v>
      </c>
      <c r="C12" s="741" t="str">
        <f>VLOOKUP('p2'!C5,kpi!$C$3:$N$77,12,0)</f>
        <v>ร้อยละ 80  ทำความสะอาด จัดเตรียมเครื่องมือแพทย์ สะอาดปราศจากเชื้อ และเพียงพอพร้อมใช้ทุกวัน</v>
      </c>
      <c r="D12" s="741"/>
      <c r="E12" s="741"/>
      <c r="F12" s="741"/>
      <c r="G12" s="741"/>
      <c r="H12" s="741"/>
      <c r="I12" s="741"/>
    </row>
    <row r="13" spans="1:12" ht="42.75" customHeight="1">
      <c r="C13" s="741"/>
      <c r="D13" s="741"/>
      <c r="E13" s="741"/>
      <c r="F13" s="741"/>
      <c r="G13" s="741"/>
      <c r="H13" s="741"/>
      <c r="I13" s="741"/>
    </row>
    <row r="14" spans="1:12" ht="21" customHeight="1">
      <c r="A14" s="740" t="s">
        <v>236</v>
      </c>
      <c r="B14" s="740"/>
      <c r="C14" s="1" t="str">
        <f>VLOOKUP('p2'!C5,kpi!$C$3:$O$77,13,0)</f>
        <v>ดำเนินการได้ร้อยละ 80 ของเป้าหมาย</v>
      </c>
    </row>
    <row r="15" spans="1:12" ht="21" customHeight="1">
      <c r="A15" s="102" t="s">
        <v>240</v>
      </c>
      <c r="C15" s="741" t="str">
        <f>VLOOKUP('p2'!C5,kpi!$C$3:$P$77,14,0)</f>
        <v>ร้อยละ 80 เครื่องมือแพทย์ สะอาดปราศจากเชื้อและเพียงพอ พร้อมใช้งานทุกวัน</v>
      </c>
      <c r="D15" s="741"/>
      <c r="E15" s="741"/>
      <c r="F15" s="741"/>
      <c r="G15" s="741"/>
      <c r="H15" s="741"/>
      <c r="I15" s="741"/>
    </row>
    <row r="16" spans="1:12" ht="42.75" customHeight="1">
      <c r="C16" s="741"/>
      <c r="D16" s="741"/>
      <c r="E16" s="741"/>
      <c r="F16" s="741"/>
      <c r="G16" s="741"/>
      <c r="H16" s="741"/>
      <c r="I16" s="741"/>
    </row>
    <row r="17" spans="1:9" ht="21" customHeight="1">
      <c r="A17" s="740" t="s">
        <v>236</v>
      </c>
      <c r="B17" s="740"/>
      <c r="C17" s="1" t="str">
        <f>VLOOKUP('p2'!C5,kpi!$C$3:$Q$77,15,0)</f>
        <v>ดำเนินการได้ร้อยละ 80 ของเป้าหมาย</v>
      </c>
    </row>
    <row r="18" spans="1:9" ht="61.5" customHeight="1">
      <c r="A18" s="318" t="s">
        <v>280</v>
      </c>
      <c r="C18" s="741" t="e">
        <f>VLOOKUP('p2'!C7,kpi!$C$3:$D$77,2,0)</f>
        <v>#N/A</v>
      </c>
      <c r="D18" s="741"/>
      <c r="E18" s="741"/>
      <c r="F18" s="741"/>
      <c r="G18" s="741"/>
      <c r="H18" s="741"/>
      <c r="I18" s="741"/>
    </row>
    <row r="19" spans="1:9" ht="21" customHeight="1">
      <c r="A19" s="102" t="s">
        <v>238</v>
      </c>
      <c r="C19" s="741" t="e">
        <f>VLOOKUP('p2'!C7,kpi!$C$3:$L$77,10,0)</f>
        <v>#N/A</v>
      </c>
      <c r="D19" s="741"/>
      <c r="E19" s="741"/>
      <c r="F19" s="741"/>
      <c r="G19" s="741"/>
      <c r="H19" s="741"/>
      <c r="I19" s="741"/>
    </row>
    <row r="20" spans="1:9" ht="45.4" customHeight="1">
      <c r="C20" s="741"/>
      <c r="D20" s="741"/>
      <c r="E20" s="741"/>
      <c r="F20" s="741"/>
      <c r="G20" s="741"/>
      <c r="H20" s="741"/>
      <c r="I20" s="741"/>
    </row>
    <row r="21" spans="1:9" ht="21" customHeight="1">
      <c r="A21" s="740" t="s">
        <v>236</v>
      </c>
      <c r="B21" s="740"/>
      <c r="C21" s="1" t="e">
        <f>VLOOKUP('p2'!C7,kpi!$C$3:$M$77,11,0)</f>
        <v>#N/A</v>
      </c>
    </row>
    <row r="22" spans="1:9" ht="21" customHeight="1">
      <c r="A22" s="102" t="s">
        <v>239</v>
      </c>
      <c r="C22" s="741" t="e">
        <f>VLOOKUP('p2'!C7,kpi!$C$3:$N$77,12,0)</f>
        <v>#N/A</v>
      </c>
      <c r="D22" s="741"/>
      <c r="E22" s="741"/>
      <c r="F22" s="741"/>
      <c r="G22" s="741"/>
      <c r="H22" s="741"/>
      <c r="I22" s="741"/>
    </row>
    <row r="23" spans="1:9" ht="42.75" customHeight="1">
      <c r="C23" s="741"/>
      <c r="D23" s="741"/>
      <c r="E23" s="741"/>
      <c r="F23" s="741"/>
      <c r="G23" s="741"/>
      <c r="H23" s="741"/>
      <c r="I23" s="741"/>
    </row>
    <row r="24" spans="1:9" ht="21" customHeight="1">
      <c r="A24" s="740" t="s">
        <v>236</v>
      </c>
      <c r="B24" s="740"/>
      <c r="C24" s="1" t="e">
        <f>VLOOKUP('p2'!C7,kpi!$C$3:$O$77,13,0)</f>
        <v>#N/A</v>
      </c>
    </row>
    <row r="25" spans="1:9" ht="21" customHeight="1">
      <c r="A25" s="102" t="s">
        <v>240</v>
      </c>
      <c r="C25" s="741" t="e">
        <f>VLOOKUP('p2'!C7,kpi!$C$3:$P$77,14,0)</f>
        <v>#N/A</v>
      </c>
      <c r="D25" s="741"/>
      <c r="E25" s="741"/>
      <c r="F25" s="741"/>
      <c r="G25" s="741"/>
      <c r="H25" s="741"/>
      <c r="I25" s="741"/>
    </row>
    <row r="26" spans="1:9" ht="43.9" customHeight="1">
      <c r="C26" s="741"/>
      <c r="D26" s="741"/>
      <c r="E26" s="741"/>
      <c r="F26" s="741"/>
      <c r="G26" s="741"/>
      <c r="H26" s="741"/>
      <c r="I26" s="741"/>
    </row>
    <row r="27" spans="1:9" ht="21" customHeight="1">
      <c r="A27" s="740" t="s">
        <v>236</v>
      </c>
      <c r="B27" s="740"/>
      <c r="C27" s="1" t="e">
        <f>VLOOKUP('p2'!C7,kpi!$C$3:$Q$77,15,0)</f>
        <v>#N/A</v>
      </c>
    </row>
    <row r="28" spans="1:9" ht="37.5" customHeight="1">
      <c r="A28" s="318" t="s">
        <v>809</v>
      </c>
      <c r="C28" s="741" t="e">
        <f>VLOOKUP('p2'!C9,kpi!$C$3:$D$77,2,0)</f>
        <v>#N/A</v>
      </c>
      <c r="D28" s="741"/>
      <c r="E28" s="741"/>
      <c r="F28" s="741"/>
      <c r="G28" s="741"/>
      <c r="H28" s="741"/>
      <c r="I28" s="741"/>
    </row>
    <row r="29" spans="1:9" ht="21" customHeight="1">
      <c r="A29" s="102" t="s">
        <v>238</v>
      </c>
      <c r="C29" s="741" t="e">
        <f>VLOOKUP('p2'!C9,kpi!$C$3:$L$77,10,0)</f>
        <v>#N/A</v>
      </c>
      <c r="D29" s="741"/>
      <c r="E29" s="741"/>
      <c r="F29" s="741"/>
      <c r="G29" s="741"/>
      <c r="H29" s="741"/>
      <c r="I29" s="741"/>
    </row>
    <row r="30" spans="1:9" ht="21" customHeight="1">
      <c r="C30" s="741"/>
      <c r="D30" s="741"/>
      <c r="E30" s="741"/>
      <c r="F30" s="741"/>
      <c r="G30" s="741"/>
      <c r="H30" s="741"/>
      <c r="I30" s="741"/>
    </row>
    <row r="31" spans="1:9" ht="21" customHeight="1">
      <c r="A31" s="740" t="s">
        <v>236</v>
      </c>
      <c r="B31" s="740"/>
      <c r="C31" s="1" t="e">
        <f>VLOOKUP('p2'!C9,kpi!$C$3:$M$77,11,0)</f>
        <v>#N/A</v>
      </c>
    </row>
    <row r="32" spans="1:9" ht="21" customHeight="1">
      <c r="A32" s="102" t="s">
        <v>239</v>
      </c>
      <c r="C32" s="741" t="e">
        <f>VLOOKUP('p2'!C9,kpi!$C$3:$N$77,12,0)</f>
        <v>#N/A</v>
      </c>
      <c r="D32" s="741"/>
      <c r="E32" s="741"/>
      <c r="F32" s="741"/>
      <c r="G32" s="741"/>
      <c r="H32" s="741"/>
      <c r="I32" s="741"/>
    </row>
    <row r="33" spans="1:9" ht="21" customHeight="1">
      <c r="C33" s="741"/>
      <c r="D33" s="741"/>
      <c r="E33" s="741"/>
      <c r="F33" s="741"/>
      <c r="G33" s="741"/>
      <c r="H33" s="741"/>
      <c r="I33" s="741"/>
    </row>
    <row r="34" spans="1:9" ht="21" customHeight="1">
      <c r="A34" s="740" t="s">
        <v>236</v>
      </c>
      <c r="B34" s="740"/>
      <c r="C34" s="1" t="e">
        <f>VLOOKUP('p2'!C9,kpi!$C$3:$O$77,13,0)</f>
        <v>#N/A</v>
      </c>
    </row>
    <row r="35" spans="1:9" ht="21" customHeight="1">
      <c r="A35" s="102" t="s">
        <v>240</v>
      </c>
      <c r="C35" s="741" t="e">
        <f>VLOOKUP('p2'!C9,kpi!$C$3:$P$77,14,0)</f>
        <v>#N/A</v>
      </c>
      <c r="D35" s="741"/>
      <c r="E35" s="741"/>
      <c r="F35" s="741"/>
      <c r="G35" s="741"/>
      <c r="H35" s="741"/>
      <c r="I35" s="741"/>
    </row>
    <row r="36" spans="1:9" ht="21" customHeight="1">
      <c r="C36" s="741"/>
      <c r="D36" s="741"/>
      <c r="E36" s="741"/>
      <c r="F36" s="741"/>
      <c r="G36" s="741"/>
      <c r="H36" s="741"/>
      <c r="I36" s="741"/>
    </row>
    <row r="37" spans="1:9" ht="21" customHeight="1">
      <c r="A37" s="740" t="s">
        <v>236</v>
      </c>
      <c r="B37" s="740"/>
      <c r="C37" s="1" t="e">
        <f>VLOOKUP('p2'!C9,kpi!$C$3:$Q$77,15,0)</f>
        <v>#N/A</v>
      </c>
    </row>
    <row r="38" spans="1:9" ht="21" customHeight="1">
      <c r="A38" s="288"/>
      <c r="B38" s="288"/>
    </row>
    <row r="39" spans="1:9" ht="21" customHeight="1">
      <c r="D39" s="98" t="s">
        <v>60</v>
      </c>
      <c r="E39" s="1" t="s">
        <v>282</v>
      </c>
      <c r="I39" s="97" t="s">
        <v>281</v>
      </c>
    </row>
    <row r="40" spans="1:9" ht="21" customHeight="1">
      <c r="D40" s="738" t="str">
        <f>"("&amp;'p1'!C7&amp;")"</f>
        <v>(นางสาววปรียาภรณ์  มุลตีกะ)</v>
      </c>
      <c r="E40" s="738"/>
      <c r="F40" s="738"/>
      <c r="G40" s="738"/>
      <c r="H40" s="738"/>
      <c r="I40" s="738"/>
    </row>
    <row r="41" spans="1:9" ht="21" customHeight="1">
      <c r="D41" s="737" t="str">
        <f>'p1'!E7</f>
        <v>แพทย์แผนไทย</v>
      </c>
      <c r="E41" s="737"/>
      <c r="F41" s="737"/>
      <c r="G41" s="737"/>
      <c r="H41" s="737"/>
      <c r="I41" s="737"/>
    </row>
    <row r="42" spans="1:9" ht="21" customHeight="1">
      <c r="A42" s="89" t="s">
        <v>283</v>
      </c>
      <c r="F42" s="1" t="s">
        <v>284</v>
      </c>
    </row>
    <row r="43" spans="1:9" ht="21" customHeight="1">
      <c r="A43" s="99" t="s">
        <v>285</v>
      </c>
    </row>
    <row r="44" spans="1:9" ht="21" customHeight="1">
      <c r="A44" s="99" t="s">
        <v>286</v>
      </c>
    </row>
    <row r="45" spans="1:9" ht="21" customHeight="1">
      <c r="D45" s="98" t="s">
        <v>60</v>
      </c>
      <c r="E45" s="1" t="s">
        <v>287</v>
      </c>
      <c r="H45" s="739" t="s">
        <v>288</v>
      </c>
      <c r="I45" s="739"/>
    </row>
    <row r="46" spans="1:9" ht="21" customHeight="1">
      <c r="D46" s="738" t="str">
        <f>"("&amp;'p1'!C13&amp;")"</f>
        <v>(นายอัฏฐสิทธิ์ อสิพงษ์)</v>
      </c>
      <c r="E46" s="738"/>
      <c r="F46" s="738"/>
      <c r="G46" s="738"/>
      <c r="H46" s="738"/>
      <c r="I46" s="738"/>
    </row>
    <row r="47" spans="1:9" ht="21" customHeight="1">
      <c r="D47" s="737" t="str">
        <f>'p1'!E13</f>
        <v>ผู้อำนวยการโรงพยาบาลส่งเสริมสุขภาพตำบลบ้านผักไหม</v>
      </c>
      <c r="E47" s="737"/>
      <c r="F47" s="737"/>
      <c r="G47" s="737"/>
      <c r="H47" s="737"/>
      <c r="I47" s="737"/>
    </row>
    <row r="48" spans="1:9" ht="21" customHeight="1">
      <c r="D48" s="737" t="str">
        <f>'p1'!E14</f>
        <v>ตำบลผักไหม อำเภอห้วยทับทัน</v>
      </c>
      <c r="E48" s="737"/>
      <c r="F48" s="737"/>
      <c r="G48" s="737"/>
      <c r="H48" s="737"/>
      <c r="I48" s="737"/>
    </row>
  </sheetData>
  <sheetProtection algorithmName="SHA-512" hashValue="EXoxKd8CSVUuaUE94amskMBYfzPPYEPUgd4lxIcPG1Fc4hnAfuOPTT1Bxn9d8o2Jof73pmqUyuoJ6EulZ9tiFA==" saltValue="8LY09jMQErFb7OTMs0kYdA==" spinCount="100000" sheet="1" objects="1" scenarios="1"/>
  <protectedRanges>
    <protectedRange sqref="C2:C3" name="Range1"/>
  </protectedRanges>
  <mergeCells count="33">
    <mergeCell ref="C35:I36"/>
    <mergeCell ref="A37:B37"/>
    <mergeCell ref="C28:I28"/>
    <mergeCell ref="C29:I30"/>
    <mergeCell ref="A31:B31"/>
    <mergeCell ref="C32:I33"/>
    <mergeCell ref="A34:B34"/>
    <mergeCell ref="A1:I1"/>
    <mergeCell ref="C2:H2"/>
    <mergeCell ref="C3:H3"/>
    <mergeCell ref="C8:I8"/>
    <mergeCell ref="A4:E4"/>
    <mergeCell ref="C19:I20"/>
    <mergeCell ref="C9:I10"/>
    <mergeCell ref="A11:B11"/>
    <mergeCell ref="C12:I13"/>
    <mergeCell ref="A2:B2"/>
    <mergeCell ref="A5:I7"/>
    <mergeCell ref="A14:B14"/>
    <mergeCell ref="C15:I16"/>
    <mergeCell ref="A17:B17"/>
    <mergeCell ref="C18:I18"/>
    <mergeCell ref="A21:B21"/>
    <mergeCell ref="C22:I23"/>
    <mergeCell ref="A24:B24"/>
    <mergeCell ref="C25:I26"/>
    <mergeCell ref="A27:B27"/>
    <mergeCell ref="D41:I41"/>
    <mergeCell ref="D40:I40"/>
    <mergeCell ref="D46:I46"/>
    <mergeCell ref="D47:I47"/>
    <mergeCell ref="D48:I48"/>
    <mergeCell ref="H45:I45"/>
  </mergeCells>
  <printOptions horizontalCentered="1"/>
  <pageMargins left="0.23622047244094491" right="0.19685039370078741" top="0.59055118110236227" bottom="0.39370078740157483" header="0.31496062992125984" footer="0.31496062992125984"/>
  <pageSetup paperSize="9" fitToHeight="0" orientation="portrait" horizontalDpi="4294967293" r:id="rId1"/>
  <headerFooter>
    <oddHeader>&amp;R&amp;"TH SarabunIT๙,ธรรมดา"&amp;16แผ่นที่&amp;  [&amp;P]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D4AEF-8AAA-49D6-AEE8-33D552BE0C08}">
  <sheetPr>
    <pageSetUpPr fitToPage="1"/>
  </sheetPr>
  <dimension ref="A1:I41"/>
  <sheetViews>
    <sheetView view="pageLayout" topLeftCell="A18" zoomScale="70" zoomScaleNormal="100" zoomScalePageLayoutView="70" workbookViewId="0">
      <selection activeCell="C7" sqref="C7:C16"/>
    </sheetView>
  </sheetViews>
  <sheetFormatPr defaultColWidth="5.75" defaultRowHeight="20.25"/>
  <cols>
    <col min="1" max="1" width="6.625" style="1" customWidth="1"/>
    <col min="2" max="2" width="33.875" style="1" customWidth="1"/>
    <col min="3" max="3" width="6.75" style="1" customWidth="1"/>
    <col min="4" max="4" width="42.375" style="1" customWidth="1"/>
    <col min="5" max="5" width="8.625" style="1" customWidth="1"/>
    <col min="6" max="6" width="8.75" style="1" customWidth="1"/>
    <col min="7" max="7" width="8.625" style="1" customWidth="1"/>
    <col min="8" max="8" width="9" style="1" customWidth="1"/>
    <col min="9" max="9" width="8.5" style="1" customWidth="1"/>
    <col min="10" max="16384" width="5.75" style="1"/>
  </cols>
  <sheetData>
    <row r="1" spans="1:9" ht="22.9" customHeight="1">
      <c r="A1" s="746" t="str">
        <f>'mou1'!A1:I1</f>
        <v>แบบข้อตกลงการปฏิบัติงานของลูกจ้างชั่วคราวรายเดือนโรงพยาบาลส่งเสริมสุขภาพตำบลบ้านผักไหม</v>
      </c>
      <c r="B1" s="746"/>
      <c r="C1" s="746"/>
      <c r="D1" s="746"/>
      <c r="E1" s="746"/>
      <c r="F1" s="746"/>
      <c r="G1" s="746"/>
      <c r="H1" s="746"/>
      <c r="I1" s="746"/>
    </row>
    <row r="2" spans="1:9" ht="22.9" customHeight="1">
      <c r="A2" s="745" t="str">
        <f>"รอบการประเมิน   "&amp;สรุป!A3</f>
        <v>รอบการประเมิน    /   ครั้งที่ 1 วันที่ 1 ตุลาคม 2568 ถึง 31 มีนาคม 2569</v>
      </c>
      <c r="B2" s="745"/>
      <c r="C2" s="745"/>
      <c r="D2" s="745"/>
      <c r="E2" s="745"/>
      <c r="F2" s="745"/>
      <c r="G2" s="745"/>
      <c r="H2" s="745"/>
      <c r="I2" s="745"/>
    </row>
    <row r="3" spans="1:9" ht="22.9" customHeight="1">
      <c r="A3" s="741" t="str">
        <f>"ผู้รับการประเมิน "&amp;'p1'!C7&amp;" ตำแหน่ง "&amp;'p1'!E7&amp;" "&amp;'p1'!C10&amp;" "&amp;'p1'!C11</f>
        <v>ผู้รับการประเมิน นางสาววปรียาภรณ์  มุลตีกะ ตำแหน่ง แพทย์แผนไทย โรงพยาบาลส่งเสริมสุขภาพตำบลบ้านผักไหม ตำบลผักไหม อำเภอห้วยทับทัน</v>
      </c>
      <c r="B3" s="741"/>
      <c r="C3" s="741"/>
      <c r="D3" s="741"/>
      <c r="E3" s="741"/>
      <c r="F3" s="741"/>
      <c r="G3" s="741"/>
      <c r="H3" s="741"/>
      <c r="I3" s="741"/>
    </row>
    <row r="4" spans="1:9" ht="8.65" customHeight="1">
      <c r="A4" s="741"/>
      <c r="B4" s="741"/>
      <c r="C4" s="741"/>
      <c r="D4" s="741"/>
      <c r="E4" s="741"/>
      <c r="F4" s="741"/>
      <c r="G4" s="741"/>
      <c r="H4" s="741"/>
      <c r="I4" s="741"/>
    </row>
    <row r="5" spans="1:9" s="4" customFormat="1" ht="22.9" customHeight="1">
      <c r="A5" s="747" t="s">
        <v>4</v>
      </c>
      <c r="B5" s="747" t="s">
        <v>289</v>
      </c>
      <c r="C5" s="747" t="s">
        <v>32</v>
      </c>
      <c r="D5" s="94" t="s">
        <v>237</v>
      </c>
      <c r="E5" s="747" t="s">
        <v>290</v>
      </c>
      <c r="F5" s="747"/>
      <c r="G5" s="747"/>
      <c r="H5" s="747"/>
      <c r="I5" s="747"/>
    </row>
    <row r="6" spans="1:9" s="4" customFormat="1" ht="21" customHeight="1">
      <c r="A6" s="747"/>
      <c r="B6" s="747"/>
      <c r="C6" s="747"/>
      <c r="D6" s="92" t="s">
        <v>238</v>
      </c>
      <c r="E6" s="94">
        <v>1</v>
      </c>
      <c r="F6" s="94">
        <v>2</v>
      </c>
      <c r="G6" s="94">
        <v>3</v>
      </c>
      <c r="H6" s="94">
        <v>4</v>
      </c>
      <c r="I6" s="94">
        <v>5</v>
      </c>
    </row>
    <row r="7" spans="1:9" ht="46.35" customHeight="1">
      <c r="A7" s="747">
        <f>'p2'!A5</f>
        <v>1</v>
      </c>
      <c r="B7" s="750" t="str">
        <f>VLOOKUP('p2'!C5,kpi!$C$3:$D$77,2,0)</f>
        <v xml:space="preserve"> จัดเตรียมเครื่องมือแพทย์</v>
      </c>
      <c r="C7" s="749">
        <f>'p2'!D5</f>
        <v>30</v>
      </c>
      <c r="D7" s="748" t="str">
        <f>'mou1'!C9</f>
        <v>ร้อยละ 80 ทำความสะอาด จัดเตรียมเครื่องมือแพทย์ให้ปราศจากเชื้อ</v>
      </c>
      <c r="E7" s="101" t="str">
        <f>'p2'!E5</f>
        <v xml:space="preserve">ร้อยละ </v>
      </c>
      <c r="F7" s="101" t="str">
        <f>'p2'!F5</f>
        <v>ร้อยละ</v>
      </c>
      <c r="G7" s="101" t="str">
        <f>'p2'!G5</f>
        <v>ร้อยละ</v>
      </c>
      <c r="H7" s="101" t="str">
        <f>'p2'!H5</f>
        <v>ร้อยละ</v>
      </c>
      <c r="I7" s="101" t="str">
        <f>'p2'!I5</f>
        <v>ร้อยละ</v>
      </c>
    </row>
    <row r="8" spans="1:9" ht="44.45" customHeight="1">
      <c r="A8" s="747"/>
      <c r="B8" s="750"/>
      <c r="C8" s="749"/>
      <c r="D8" s="748"/>
      <c r="E8" s="101" t="str">
        <f>'p2'!E6</f>
        <v>&lt; 50</v>
      </c>
      <c r="F8" s="101" t="str">
        <f>'p2'!F6</f>
        <v>50-59</v>
      </c>
      <c r="G8" s="101" t="str">
        <f>'p2'!G6</f>
        <v>60-69</v>
      </c>
      <c r="H8" s="101" t="str">
        <f>'p2'!H6</f>
        <v>70-79</v>
      </c>
      <c r="I8" s="101">
        <f>'p2'!I6</f>
        <v>80</v>
      </c>
    </row>
    <row r="9" spans="1:9" ht="21" customHeight="1">
      <c r="A9" s="747"/>
      <c r="B9" s="750"/>
      <c r="C9" s="749"/>
      <c r="D9" s="100" t="s">
        <v>239</v>
      </c>
      <c r="E9" s="747" t="s">
        <v>290</v>
      </c>
      <c r="F9" s="747"/>
      <c r="G9" s="747"/>
      <c r="H9" s="747"/>
      <c r="I9" s="747"/>
    </row>
    <row r="10" spans="1:9" ht="21" customHeight="1">
      <c r="A10" s="747"/>
      <c r="B10" s="750"/>
      <c r="C10" s="749"/>
      <c r="D10" s="748" t="str">
        <f>'mou1'!C12</f>
        <v>ร้อยละ 80  ทำความสะอาด จัดเตรียมเครื่องมือแพทย์ สะอาดปราศจากเชื้อ และเพียงพอพร้อมใช้ทุกวัน</v>
      </c>
      <c r="E10" s="94">
        <v>1</v>
      </c>
      <c r="F10" s="94">
        <v>2</v>
      </c>
      <c r="G10" s="94">
        <v>3</v>
      </c>
      <c r="H10" s="94">
        <v>4</v>
      </c>
      <c r="I10" s="94">
        <v>5</v>
      </c>
    </row>
    <row r="11" spans="1:9" ht="49.35" customHeight="1">
      <c r="A11" s="747"/>
      <c r="B11" s="750"/>
      <c r="C11" s="749"/>
      <c r="D11" s="748"/>
      <c r="E11" s="101" t="str">
        <f>E7</f>
        <v xml:space="preserve">ร้อยละ </v>
      </c>
      <c r="F11" s="101" t="str">
        <f t="shared" ref="F11:I12" si="0">F7</f>
        <v>ร้อยละ</v>
      </c>
      <c r="G11" s="101" t="str">
        <f t="shared" si="0"/>
        <v>ร้อยละ</v>
      </c>
      <c r="H11" s="101" t="str">
        <f t="shared" si="0"/>
        <v>ร้อยละ</v>
      </c>
      <c r="I11" s="101" t="str">
        <f t="shared" si="0"/>
        <v>ร้อยละ</v>
      </c>
    </row>
    <row r="12" spans="1:9" ht="48.6" customHeight="1">
      <c r="A12" s="747"/>
      <c r="B12" s="750"/>
      <c r="C12" s="749"/>
      <c r="D12" s="748"/>
      <c r="E12" s="101" t="str">
        <f>E8</f>
        <v>&lt; 50</v>
      </c>
      <c r="F12" s="101" t="str">
        <f t="shared" si="0"/>
        <v>50-59</v>
      </c>
      <c r="G12" s="101" t="str">
        <f t="shared" si="0"/>
        <v>60-69</v>
      </c>
      <c r="H12" s="101" t="str">
        <f t="shared" si="0"/>
        <v>70-79</v>
      </c>
      <c r="I12" s="101">
        <f t="shared" si="0"/>
        <v>80</v>
      </c>
    </row>
    <row r="13" spans="1:9" ht="21" customHeight="1">
      <c r="A13" s="747"/>
      <c r="B13" s="750"/>
      <c r="C13" s="749"/>
      <c r="D13" s="92" t="s">
        <v>240</v>
      </c>
      <c r="E13" s="747" t="s">
        <v>290</v>
      </c>
      <c r="F13" s="747"/>
      <c r="G13" s="747"/>
      <c r="H13" s="747"/>
      <c r="I13" s="747"/>
    </row>
    <row r="14" spans="1:9" ht="21" customHeight="1">
      <c r="A14" s="747"/>
      <c r="B14" s="750"/>
      <c r="C14" s="749"/>
      <c r="D14" s="748" t="str">
        <f>'mou1'!C15</f>
        <v>ร้อยละ 80 เครื่องมือแพทย์ สะอาดปราศจากเชื้อและเพียงพอ พร้อมใช้งานทุกวัน</v>
      </c>
      <c r="E14" s="94">
        <v>1</v>
      </c>
      <c r="F14" s="94">
        <v>2</v>
      </c>
      <c r="G14" s="94">
        <v>3</v>
      </c>
      <c r="H14" s="94">
        <v>4</v>
      </c>
      <c r="I14" s="94">
        <v>5</v>
      </c>
    </row>
    <row r="15" spans="1:9" ht="42.6" customHeight="1">
      <c r="A15" s="747"/>
      <c r="B15" s="750"/>
      <c r="C15" s="749"/>
      <c r="D15" s="748"/>
      <c r="E15" s="101" t="str">
        <f>E11</f>
        <v xml:space="preserve">ร้อยละ </v>
      </c>
      <c r="F15" s="101" t="str">
        <f t="shared" ref="F15:I15" si="1">F11</f>
        <v>ร้อยละ</v>
      </c>
      <c r="G15" s="101" t="str">
        <f t="shared" si="1"/>
        <v>ร้อยละ</v>
      </c>
      <c r="H15" s="101" t="str">
        <f t="shared" si="1"/>
        <v>ร้อยละ</v>
      </c>
      <c r="I15" s="101" t="str">
        <f t="shared" si="1"/>
        <v>ร้อยละ</v>
      </c>
    </row>
    <row r="16" spans="1:9" ht="40.35" customHeight="1">
      <c r="A16" s="747"/>
      <c r="B16" s="750"/>
      <c r="C16" s="749"/>
      <c r="D16" s="748"/>
      <c r="E16" s="101" t="str">
        <f>E12</f>
        <v>&lt; 50</v>
      </c>
      <c r="F16" s="101" t="str">
        <f t="shared" ref="F16:I16" si="2">F12</f>
        <v>50-59</v>
      </c>
      <c r="G16" s="101" t="str">
        <f t="shared" si="2"/>
        <v>60-69</v>
      </c>
      <c r="H16" s="101" t="str">
        <f t="shared" si="2"/>
        <v>70-79</v>
      </c>
      <c r="I16" s="101">
        <f t="shared" si="2"/>
        <v>80</v>
      </c>
    </row>
    <row r="18" spans="1:9" s="4" customFormat="1" ht="22.9" customHeight="1">
      <c r="A18" s="747" t="s">
        <v>4</v>
      </c>
      <c r="B18" s="747" t="s">
        <v>289</v>
      </c>
      <c r="C18" s="747" t="s">
        <v>32</v>
      </c>
      <c r="D18" s="94" t="s">
        <v>237</v>
      </c>
      <c r="E18" s="747" t="s">
        <v>290</v>
      </c>
      <c r="F18" s="747"/>
      <c r="G18" s="747"/>
      <c r="H18" s="747"/>
      <c r="I18" s="747"/>
    </row>
    <row r="19" spans="1:9" s="4" customFormat="1" ht="21" customHeight="1">
      <c r="A19" s="747"/>
      <c r="B19" s="747"/>
      <c r="C19" s="747"/>
      <c r="D19" s="92" t="s">
        <v>238</v>
      </c>
      <c r="E19" s="94">
        <v>1</v>
      </c>
      <c r="F19" s="94">
        <v>2</v>
      </c>
      <c r="G19" s="94">
        <v>3</v>
      </c>
      <c r="H19" s="94">
        <v>4</v>
      </c>
      <c r="I19" s="94">
        <v>5</v>
      </c>
    </row>
    <row r="20" spans="1:9" ht="46.35" customHeight="1">
      <c r="A20" s="747">
        <f>'p2'!A7</f>
        <v>2</v>
      </c>
      <c r="B20" s="750" t="e">
        <f>VLOOKUP('p2'!C7,kpi!$C$3:$D$77,2,0)</f>
        <v>#N/A</v>
      </c>
      <c r="C20" s="749">
        <f>'p2'!D7</f>
        <v>30</v>
      </c>
      <c r="D20" s="748" t="e">
        <f>'mou1'!C19</f>
        <v>#N/A</v>
      </c>
      <c r="E20" s="101" t="str">
        <f>'p2'!E7</f>
        <v>ร้อยละ</v>
      </c>
      <c r="F20" s="101" t="str">
        <f>'p2'!F7</f>
        <v>ร้อยละ</v>
      </c>
      <c r="G20" s="101" t="str">
        <f>'p2'!G7</f>
        <v>ร้อยละ</v>
      </c>
      <c r="H20" s="101" t="str">
        <f>'p2'!H7</f>
        <v>ร้อยละ</v>
      </c>
      <c r="I20" s="101" t="str">
        <f>'p2'!I7</f>
        <v>ร้อยละ</v>
      </c>
    </row>
    <row r="21" spans="1:9" ht="44.45" customHeight="1">
      <c r="A21" s="747"/>
      <c r="B21" s="750"/>
      <c r="C21" s="749"/>
      <c r="D21" s="748"/>
      <c r="E21" s="101" t="e">
        <f>'p2'!E8</f>
        <v>#N/A</v>
      </c>
      <c r="F21" s="101" t="e">
        <f>'p2'!F8</f>
        <v>#N/A</v>
      </c>
      <c r="G21" s="101" t="e">
        <f>'p2'!G8</f>
        <v>#N/A</v>
      </c>
      <c r="H21" s="101" t="e">
        <f>'p2'!H8</f>
        <v>#N/A</v>
      </c>
      <c r="I21" s="101" t="e">
        <f>'p2'!I8</f>
        <v>#N/A</v>
      </c>
    </row>
    <row r="22" spans="1:9" ht="21" customHeight="1">
      <c r="A22" s="747"/>
      <c r="B22" s="750"/>
      <c r="C22" s="749"/>
      <c r="D22" s="100" t="s">
        <v>239</v>
      </c>
      <c r="E22" s="747" t="s">
        <v>290</v>
      </c>
      <c r="F22" s="747"/>
      <c r="G22" s="747"/>
      <c r="H22" s="747"/>
      <c r="I22" s="747"/>
    </row>
    <row r="23" spans="1:9" ht="21" customHeight="1">
      <c r="A23" s="747"/>
      <c r="B23" s="750"/>
      <c r="C23" s="749"/>
      <c r="D23" s="748" t="e">
        <f>'mou1'!C22</f>
        <v>#N/A</v>
      </c>
      <c r="E23" s="94">
        <v>1</v>
      </c>
      <c r="F23" s="94">
        <v>2</v>
      </c>
      <c r="G23" s="94">
        <v>3</v>
      </c>
      <c r="H23" s="94">
        <v>4</v>
      </c>
      <c r="I23" s="94">
        <v>5</v>
      </c>
    </row>
    <row r="24" spans="1:9" ht="49.35" customHeight="1">
      <c r="A24" s="747"/>
      <c r="B24" s="750"/>
      <c r="C24" s="749"/>
      <c r="D24" s="748"/>
      <c r="E24" s="101" t="str">
        <f>E20</f>
        <v>ร้อยละ</v>
      </c>
      <c r="F24" s="101" t="str">
        <f t="shared" ref="F24:I24" si="3">F20</f>
        <v>ร้อยละ</v>
      </c>
      <c r="G24" s="101" t="str">
        <f t="shared" si="3"/>
        <v>ร้อยละ</v>
      </c>
      <c r="H24" s="101" t="str">
        <f t="shared" si="3"/>
        <v>ร้อยละ</v>
      </c>
      <c r="I24" s="101" t="str">
        <f t="shared" si="3"/>
        <v>ร้อยละ</v>
      </c>
    </row>
    <row r="25" spans="1:9" ht="41.45" customHeight="1">
      <c r="A25" s="747"/>
      <c r="B25" s="750"/>
      <c r="C25" s="749"/>
      <c r="D25" s="748"/>
      <c r="E25" s="101" t="e">
        <f>E21</f>
        <v>#N/A</v>
      </c>
      <c r="F25" s="101" t="e">
        <f t="shared" ref="F25:I25" si="4">F21</f>
        <v>#N/A</v>
      </c>
      <c r="G25" s="101" t="e">
        <f t="shared" si="4"/>
        <v>#N/A</v>
      </c>
      <c r="H25" s="101" t="e">
        <f t="shared" si="4"/>
        <v>#N/A</v>
      </c>
      <c r="I25" s="101" t="e">
        <f t="shared" si="4"/>
        <v>#N/A</v>
      </c>
    </row>
    <row r="26" spans="1:9" ht="21" customHeight="1">
      <c r="A26" s="747"/>
      <c r="B26" s="750"/>
      <c r="C26" s="749"/>
      <c r="D26" s="92" t="s">
        <v>240</v>
      </c>
      <c r="E26" s="747" t="s">
        <v>290</v>
      </c>
      <c r="F26" s="747"/>
      <c r="G26" s="747"/>
      <c r="H26" s="747"/>
      <c r="I26" s="747"/>
    </row>
    <row r="27" spans="1:9" ht="21" customHeight="1">
      <c r="A27" s="747"/>
      <c r="B27" s="750"/>
      <c r="C27" s="749"/>
      <c r="D27" s="748" t="e">
        <f>'mou1'!C25</f>
        <v>#N/A</v>
      </c>
      <c r="E27" s="94">
        <v>1</v>
      </c>
      <c r="F27" s="94">
        <v>2</v>
      </c>
      <c r="G27" s="94">
        <v>3</v>
      </c>
      <c r="H27" s="94">
        <v>4</v>
      </c>
      <c r="I27" s="94">
        <v>5</v>
      </c>
    </row>
    <row r="28" spans="1:9" ht="42.6" customHeight="1">
      <c r="A28" s="747"/>
      <c r="B28" s="750"/>
      <c r="C28" s="749"/>
      <c r="D28" s="748"/>
      <c r="E28" s="101" t="str">
        <f>E24</f>
        <v>ร้อยละ</v>
      </c>
      <c r="F28" s="101" t="str">
        <f t="shared" ref="F28:I28" si="5">F24</f>
        <v>ร้อยละ</v>
      </c>
      <c r="G28" s="101" t="str">
        <f t="shared" si="5"/>
        <v>ร้อยละ</v>
      </c>
      <c r="H28" s="101" t="str">
        <f t="shared" si="5"/>
        <v>ร้อยละ</v>
      </c>
      <c r="I28" s="101" t="str">
        <f t="shared" si="5"/>
        <v>ร้อยละ</v>
      </c>
    </row>
    <row r="29" spans="1:9" ht="61.9" customHeight="1">
      <c r="A29" s="747"/>
      <c r="B29" s="750"/>
      <c r="C29" s="749"/>
      <c r="D29" s="748"/>
      <c r="E29" s="101" t="e">
        <f>E25</f>
        <v>#N/A</v>
      </c>
      <c r="F29" s="101" t="e">
        <f t="shared" ref="F29:I29" si="6">F25</f>
        <v>#N/A</v>
      </c>
      <c r="G29" s="101" t="e">
        <f t="shared" si="6"/>
        <v>#N/A</v>
      </c>
      <c r="H29" s="101" t="e">
        <f t="shared" si="6"/>
        <v>#N/A</v>
      </c>
      <c r="I29" s="101" t="e">
        <f t="shared" si="6"/>
        <v>#N/A</v>
      </c>
    </row>
    <row r="30" spans="1:9">
      <c r="A30" s="747" t="s">
        <v>4</v>
      </c>
      <c r="B30" s="747" t="s">
        <v>289</v>
      </c>
      <c r="C30" s="747" t="s">
        <v>32</v>
      </c>
      <c r="D30" s="94" t="s">
        <v>237</v>
      </c>
      <c r="E30" s="747" t="s">
        <v>290</v>
      </c>
      <c r="F30" s="747"/>
      <c r="G30" s="747"/>
      <c r="H30" s="747"/>
      <c r="I30" s="747"/>
    </row>
    <row r="31" spans="1:9">
      <c r="A31" s="747"/>
      <c r="B31" s="747"/>
      <c r="C31" s="747"/>
      <c r="D31" s="92" t="s">
        <v>238</v>
      </c>
      <c r="E31" s="94">
        <v>1</v>
      </c>
      <c r="F31" s="94">
        <v>2</v>
      </c>
      <c r="G31" s="94">
        <v>3</v>
      </c>
      <c r="H31" s="94">
        <v>4</v>
      </c>
      <c r="I31" s="94">
        <v>5</v>
      </c>
    </row>
    <row r="32" spans="1:9">
      <c r="A32" s="747">
        <f>'p2'!A9</f>
        <v>3</v>
      </c>
      <c r="B32" s="750" t="e">
        <f>VLOOKUP('p2'!C9,kpi!$C$3:$D$77,2,0)</f>
        <v>#N/A</v>
      </c>
      <c r="C32" s="749">
        <f>'p2'!D9</f>
        <v>10</v>
      </c>
      <c r="D32" s="748" t="e">
        <f>'mou1'!C29</f>
        <v>#N/A</v>
      </c>
      <c r="E32" s="101" t="str">
        <f>E28</f>
        <v>ร้อยละ</v>
      </c>
      <c r="F32" s="101" t="str">
        <f t="shared" ref="F32:I32" si="7">F28</f>
        <v>ร้อยละ</v>
      </c>
      <c r="G32" s="101" t="str">
        <f t="shared" si="7"/>
        <v>ร้อยละ</v>
      </c>
      <c r="H32" s="101" t="str">
        <f t="shared" si="7"/>
        <v>ร้อยละ</v>
      </c>
      <c r="I32" s="101" t="str">
        <f t="shared" si="7"/>
        <v>ร้อยละ</v>
      </c>
    </row>
    <row r="33" spans="1:9">
      <c r="A33" s="747"/>
      <c r="B33" s="750"/>
      <c r="C33" s="749"/>
      <c r="D33" s="748"/>
      <c r="E33" s="101" t="e">
        <f>'p2'!E10</f>
        <v>#N/A</v>
      </c>
      <c r="F33" s="101" t="e">
        <f>'p2'!F10</f>
        <v>#N/A</v>
      </c>
      <c r="G33" s="101" t="e">
        <f>'p2'!G10</f>
        <v>#N/A</v>
      </c>
      <c r="H33" s="101" t="e">
        <f>'p2'!H10</f>
        <v>#N/A</v>
      </c>
      <c r="I33" s="101" t="e">
        <f>'p2'!I10</f>
        <v>#N/A</v>
      </c>
    </row>
    <row r="34" spans="1:9">
      <c r="A34" s="747"/>
      <c r="B34" s="750"/>
      <c r="C34" s="749"/>
      <c r="D34" s="100" t="s">
        <v>239</v>
      </c>
      <c r="E34" s="747" t="s">
        <v>290</v>
      </c>
      <c r="F34" s="747"/>
      <c r="G34" s="747"/>
      <c r="H34" s="747"/>
      <c r="I34" s="747"/>
    </row>
    <row r="35" spans="1:9">
      <c r="A35" s="747"/>
      <c r="B35" s="750"/>
      <c r="C35" s="749"/>
      <c r="D35" s="748" t="e">
        <f>'mou1'!C32</f>
        <v>#N/A</v>
      </c>
      <c r="E35" s="94">
        <v>1</v>
      </c>
      <c r="F35" s="94">
        <v>2</v>
      </c>
      <c r="G35" s="94">
        <v>3</v>
      </c>
      <c r="H35" s="94">
        <v>4</v>
      </c>
      <c r="I35" s="94">
        <v>5</v>
      </c>
    </row>
    <row r="36" spans="1:9">
      <c r="A36" s="747"/>
      <c r="B36" s="750"/>
      <c r="C36" s="749"/>
      <c r="D36" s="748"/>
      <c r="E36" s="101" t="str">
        <f>E32</f>
        <v>ร้อยละ</v>
      </c>
      <c r="F36" s="101" t="str">
        <f t="shared" ref="F36:I36" si="8">F32</f>
        <v>ร้อยละ</v>
      </c>
      <c r="G36" s="101" t="str">
        <f t="shared" si="8"/>
        <v>ร้อยละ</v>
      </c>
      <c r="H36" s="101" t="str">
        <f t="shared" si="8"/>
        <v>ร้อยละ</v>
      </c>
      <c r="I36" s="101" t="str">
        <f t="shared" si="8"/>
        <v>ร้อยละ</v>
      </c>
    </row>
    <row r="37" spans="1:9">
      <c r="A37" s="747"/>
      <c r="B37" s="750"/>
      <c r="C37" s="749"/>
      <c r="D37" s="748"/>
      <c r="E37" s="101" t="e">
        <f>E33</f>
        <v>#N/A</v>
      </c>
      <c r="F37" s="101" t="e">
        <f t="shared" ref="F37:I37" si="9">F33</f>
        <v>#N/A</v>
      </c>
      <c r="G37" s="101" t="e">
        <f t="shared" si="9"/>
        <v>#N/A</v>
      </c>
      <c r="H37" s="101" t="e">
        <f t="shared" si="9"/>
        <v>#N/A</v>
      </c>
      <c r="I37" s="101" t="e">
        <f t="shared" si="9"/>
        <v>#N/A</v>
      </c>
    </row>
    <row r="38" spans="1:9">
      <c r="A38" s="747"/>
      <c r="B38" s="750"/>
      <c r="C38" s="749"/>
      <c r="D38" s="92" t="s">
        <v>240</v>
      </c>
      <c r="E38" s="747" t="s">
        <v>290</v>
      </c>
      <c r="F38" s="747"/>
      <c r="G38" s="747"/>
      <c r="H38" s="747"/>
      <c r="I38" s="747"/>
    </row>
    <row r="39" spans="1:9">
      <c r="A39" s="747"/>
      <c r="B39" s="750"/>
      <c r="C39" s="749"/>
      <c r="D39" s="748" t="e">
        <f>'mou1'!C35</f>
        <v>#N/A</v>
      </c>
      <c r="E39" s="94">
        <v>1</v>
      </c>
      <c r="F39" s="94">
        <v>2</v>
      </c>
      <c r="G39" s="94">
        <v>3</v>
      </c>
      <c r="H39" s="94">
        <v>4</v>
      </c>
      <c r="I39" s="94">
        <v>5</v>
      </c>
    </row>
    <row r="40" spans="1:9">
      <c r="A40" s="747"/>
      <c r="B40" s="750"/>
      <c r="C40" s="749"/>
      <c r="D40" s="748"/>
      <c r="E40" s="101" t="str">
        <f>E36</f>
        <v>ร้อยละ</v>
      </c>
      <c r="F40" s="101" t="str">
        <f t="shared" ref="F40:I40" si="10">F36</f>
        <v>ร้อยละ</v>
      </c>
      <c r="G40" s="101" t="str">
        <f t="shared" si="10"/>
        <v>ร้อยละ</v>
      </c>
      <c r="H40" s="101" t="str">
        <f t="shared" si="10"/>
        <v>ร้อยละ</v>
      </c>
      <c r="I40" s="101" t="str">
        <f t="shared" si="10"/>
        <v>ร้อยละ</v>
      </c>
    </row>
    <row r="41" spans="1:9">
      <c r="A41" s="747"/>
      <c r="B41" s="750"/>
      <c r="C41" s="749"/>
      <c r="D41" s="748"/>
      <c r="E41" s="101" t="e">
        <f>E37</f>
        <v>#N/A</v>
      </c>
      <c r="F41" s="101" t="e">
        <f t="shared" ref="F41:I41" si="11">F37</f>
        <v>#N/A</v>
      </c>
      <c r="G41" s="101" t="e">
        <f t="shared" si="11"/>
        <v>#N/A</v>
      </c>
      <c r="H41" s="101" t="e">
        <f t="shared" si="11"/>
        <v>#N/A</v>
      </c>
      <c r="I41" s="101" t="e">
        <f t="shared" si="11"/>
        <v>#N/A</v>
      </c>
    </row>
  </sheetData>
  <sheetProtection algorithmName="SHA-512" hashValue="mK2xl1EFxvPHLakRLKAGA6juFYoE0H02J9evo8GDcaRiukvI5l1EU2MQ1FauMjxiDHpq9nQW3Em0v4/8ecQxQg==" saltValue="mttJYumfADI1ZsNBmBK5eg==" spinCount="100000" sheet="1" objects="1" scenarios="1"/>
  <protectedRanges>
    <protectedRange sqref="E7:I8 E11:I12 E15:I16 E24:I25 E28:I29 E20:I21 E36:I37 E40:I41 E32:I33" name="Range1"/>
  </protectedRanges>
  <mergeCells count="39">
    <mergeCell ref="A30:A31"/>
    <mergeCell ref="B30:B31"/>
    <mergeCell ref="C30:C31"/>
    <mergeCell ref="E30:I30"/>
    <mergeCell ref="A32:A41"/>
    <mergeCell ref="B32:B41"/>
    <mergeCell ref="C32:C41"/>
    <mergeCell ref="D32:D33"/>
    <mergeCell ref="E34:I34"/>
    <mergeCell ref="D35:D37"/>
    <mergeCell ref="E38:I38"/>
    <mergeCell ref="D39:D41"/>
    <mergeCell ref="A18:A19"/>
    <mergeCell ref="B18:B19"/>
    <mergeCell ref="C18:C19"/>
    <mergeCell ref="E18:I18"/>
    <mergeCell ref="A20:A29"/>
    <mergeCell ref="B20:B29"/>
    <mergeCell ref="C20:C29"/>
    <mergeCell ref="D20:D21"/>
    <mergeCell ref="E22:I22"/>
    <mergeCell ref="D23:D25"/>
    <mergeCell ref="E26:I26"/>
    <mergeCell ref="D27:D29"/>
    <mergeCell ref="E9:I9"/>
    <mergeCell ref="E13:I13"/>
    <mergeCell ref="C5:C6"/>
    <mergeCell ref="B5:B6"/>
    <mergeCell ref="A5:A6"/>
    <mergeCell ref="D10:D12"/>
    <mergeCell ref="C7:C16"/>
    <mergeCell ref="B7:B16"/>
    <mergeCell ref="A7:A16"/>
    <mergeCell ref="D14:D16"/>
    <mergeCell ref="A3:I4"/>
    <mergeCell ref="A2:I2"/>
    <mergeCell ref="A1:I1"/>
    <mergeCell ref="E5:I5"/>
    <mergeCell ref="D7:D8"/>
  </mergeCells>
  <printOptions horizontalCentered="1"/>
  <pageMargins left="0.59055118110236227" right="0.11811023622047245" top="0.74803149606299213" bottom="0.35433070866141736" header="0.31496062992125984" footer="0.31496062992125984"/>
  <pageSetup paperSize="9" fitToHeight="0" orientation="landscape" horizontalDpi="4294967293" r:id="rId1"/>
  <headerFooter>
    <oddHeader>&amp;Rแผ่นที่&amp;  [&amp;P]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4"/>
  <sheetViews>
    <sheetView zoomScale="70" zoomScaleNormal="70" workbookViewId="0">
      <selection activeCell="O8" sqref="O8"/>
    </sheetView>
  </sheetViews>
  <sheetFormatPr defaultColWidth="5.75" defaultRowHeight="20.25"/>
  <cols>
    <col min="1" max="1" width="6.625" style="1" customWidth="1"/>
    <col min="2" max="2" width="39.75" style="1" customWidth="1"/>
    <col min="3" max="3" width="39.125" style="1" customWidth="1"/>
    <col min="4" max="4" width="8.5" style="1" customWidth="1"/>
    <col min="5" max="5" width="7.375" style="1" customWidth="1"/>
    <col min="6" max="6" width="7.875" style="1" customWidth="1"/>
    <col min="7" max="7" width="8" style="1" customWidth="1"/>
    <col min="8" max="9" width="8.5" style="1" customWidth="1"/>
    <col min="10" max="16384" width="5.75" style="1"/>
  </cols>
  <sheetData>
    <row r="1" spans="1:9" ht="32.450000000000003" customHeight="1">
      <c r="I1" s="91"/>
    </row>
    <row r="2" spans="1:9" ht="26.45" customHeight="1">
      <c r="A2" s="6" t="s">
        <v>3</v>
      </c>
      <c r="B2" s="6"/>
      <c r="C2" s="6"/>
      <c r="D2" s="6"/>
      <c r="E2" s="6"/>
      <c r="F2" s="6"/>
      <c r="G2" s="6"/>
      <c r="H2" s="6"/>
      <c r="I2" s="6"/>
    </row>
    <row r="3" spans="1:9" s="4" customFormat="1" ht="26.25" customHeight="1">
      <c r="A3" s="720" t="s">
        <v>4</v>
      </c>
      <c r="B3" s="120" t="s">
        <v>10</v>
      </c>
      <c r="C3" s="119" t="s">
        <v>7</v>
      </c>
      <c r="D3" s="704" t="s">
        <v>6</v>
      </c>
      <c r="E3" s="752" t="s">
        <v>5</v>
      </c>
      <c r="F3" s="753"/>
      <c r="G3" s="753"/>
      <c r="H3" s="753"/>
      <c r="I3" s="754"/>
    </row>
    <row r="4" spans="1:9" s="4" customFormat="1" ht="36" customHeight="1">
      <c r="A4" s="720"/>
      <c r="B4" s="129" t="s">
        <v>9</v>
      </c>
      <c r="C4" s="130" t="s">
        <v>8</v>
      </c>
      <c r="D4" s="751"/>
      <c r="E4" s="120">
        <v>1</v>
      </c>
      <c r="F4" s="120">
        <v>2</v>
      </c>
      <c r="G4" s="120">
        <v>3</v>
      </c>
      <c r="H4" s="120">
        <v>4</v>
      </c>
      <c r="I4" s="120">
        <v>5</v>
      </c>
    </row>
    <row r="5" spans="1:9" ht="24.6" customHeight="1">
      <c r="A5" s="759">
        <f>'กำหนด-MOU'!A5:A6</f>
        <v>1</v>
      </c>
      <c r="B5" s="755" t="str">
        <f>IF(C5&gt;0,VLOOKUP(C5,kpi!$C$3:$K$77,9,0),"-")</f>
        <v>เตรียมเครื่องมือแพทย์ให้ปราศจากเชื้อและพร้อมใช้งาน</v>
      </c>
      <c r="C5" s="756" t="str">
        <f>'กำหนด-MOU'!B5</f>
        <v>ม4 ข้อที่ 75 การทำความสะอาด จัดเตรียมเครื่องมือแพทย์ให้สะอาดปราศจากเชื้อ พร้อมใช้ทุกวัน</v>
      </c>
      <c r="D5" s="757">
        <f>'กำหนด-MOU'!C5</f>
        <v>30</v>
      </c>
      <c r="E5" s="121" t="s">
        <v>92</v>
      </c>
      <c r="F5" s="121" t="s">
        <v>93</v>
      </c>
      <c r="G5" s="122" t="s">
        <v>93</v>
      </c>
      <c r="H5" s="123" t="s">
        <v>93</v>
      </c>
      <c r="I5" s="123" t="s">
        <v>93</v>
      </c>
    </row>
    <row r="6" spans="1:9" ht="92.25" customHeight="1">
      <c r="A6" s="760"/>
      <c r="B6" s="755"/>
      <c r="C6" s="756"/>
      <c r="D6" s="757"/>
      <c r="E6" s="124" t="str">
        <f>IF(C5&gt;0,VLOOKUP(C5,kpi!$C$3:$F$77,4,0),"-")</f>
        <v>&lt; 50</v>
      </c>
      <c r="F6" s="124" t="str">
        <f>IF(C5&gt;0,VLOOKUP(C5,kpi!$C$3:$G$77,5,0),"-")</f>
        <v>50-59</v>
      </c>
      <c r="G6" s="124" t="str">
        <f>IF(C5&gt;0,VLOOKUP(C5,kpi!$C$3:$H$77,6,0),"-")</f>
        <v>60-69</v>
      </c>
      <c r="H6" s="124" t="str">
        <f>IF(C5&gt;0,VLOOKUP(C5,kpi!$C$3:$I$77,7,0),"-")</f>
        <v>70-79</v>
      </c>
      <c r="I6" s="125">
        <f>IF(C5&gt;0,VLOOKUP(C5,kpi!$C$3:$J$77,8,0),"-")</f>
        <v>80</v>
      </c>
    </row>
    <row r="7" spans="1:9" ht="24.6" customHeight="1">
      <c r="A7" s="759">
        <f>'กำหนด-MOU'!A7:A8</f>
        <v>2</v>
      </c>
      <c r="B7" s="755" t="e">
        <f>IF(C7&gt;0,VLOOKUP(C7,kpi!$C$3:$K$77,9,0),"-")</f>
        <v>#N/A</v>
      </c>
      <c r="C7" s="756" t="str">
        <f>'กำหนด-MOU'!B7</f>
        <v>ข้อที่ 33 หน่วยบริการจัดทำผลงานเด่น(ปัญหาในพื้นที่) เบสแพลกทีส</v>
      </c>
      <c r="D7" s="757">
        <f>'กำหนด-MOU'!C7</f>
        <v>30</v>
      </c>
      <c r="E7" s="121" t="s">
        <v>93</v>
      </c>
      <c r="F7" s="121" t="s">
        <v>93</v>
      </c>
      <c r="G7" s="122" t="s">
        <v>93</v>
      </c>
      <c r="H7" s="123" t="s">
        <v>93</v>
      </c>
      <c r="I7" s="126" t="s">
        <v>93</v>
      </c>
    </row>
    <row r="8" spans="1:9" ht="75" customHeight="1">
      <c r="A8" s="760"/>
      <c r="B8" s="755"/>
      <c r="C8" s="756"/>
      <c r="D8" s="757"/>
      <c r="E8" s="127" t="e">
        <f>IF(C7&gt;0,VLOOKUP(C7,kpi!$C$3:$F$77,4,0),"-")</f>
        <v>#N/A</v>
      </c>
      <c r="F8" s="127" t="e">
        <f>IF(C7&gt;0,VLOOKUP(C7,kpi!$C$3:$G$77,5,0),"-")</f>
        <v>#N/A</v>
      </c>
      <c r="G8" s="127" t="e">
        <f>IF(C7&gt;0,VLOOKUP(C7,kpi!$C$3:$H$77,6,0),"-")</f>
        <v>#N/A</v>
      </c>
      <c r="H8" s="127" t="e">
        <f>IF(C7&gt;0,VLOOKUP(C7,kpi!$C$3:$I$77,7,0),"-")</f>
        <v>#N/A</v>
      </c>
      <c r="I8" s="128" t="e">
        <f>IF(C7&gt;0,VLOOKUP(C7,kpi!$C$3:$J$77,8,0),"-")</f>
        <v>#N/A</v>
      </c>
    </row>
    <row r="9" spans="1:9" ht="26.25" customHeight="1">
      <c r="A9" s="759">
        <f>'กำหนด-MOU'!A9:A10</f>
        <v>3</v>
      </c>
      <c r="B9" s="755" t="e">
        <f>IF(C9&gt;0,VLOOKUP(C9,kpi!$C$3:$K$77,9,0),"-")</f>
        <v>#N/A</v>
      </c>
      <c r="C9" s="756" t="str">
        <f>'กำหนด-MOU'!B9</f>
        <v>ง5 ข้อที่ 82 มีการจัดการรายงานการเงินการคลังที่มีประสิทธิภาพ</v>
      </c>
      <c r="D9" s="758">
        <f>'กำหนด-MOU'!C9</f>
        <v>10</v>
      </c>
      <c r="E9" s="310" t="s">
        <v>93</v>
      </c>
      <c r="F9" s="310" t="s">
        <v>93</v>
      </c>
      <c r="G9" s="311" t="s">
        <v>93</v>
      </c>
      <c r="H9" s="312" t="s">
        <v>93</v>
      </c>
      <c r="I9" s="312" t="s">
        <v>93</v>
      </c>
    </row>
    <row r="10" spans="1:9" ht="49.35" customHeight="1">
      <c r="A10" s="760"/>
      <c r="B10" s="755"/>
      <c r="C10" s="756"/>
      <c r="D10" s="758"/>
      <c r="E10" s="124" t="e">
        <f>IF(C9&gt;0,VLOOKUP(C9,kpi!$C$3:$F$77,4,0),"-")</f>
        <v>#N/A</v>
      </c>
      <c r="F10" s="124" t="e">
        <f>IF(C9&gt;0,VLOOKUP(C9,kpi!$C$3:$G$77,5,0),"-")</f>
        <v>#N/A</v>
      </c>
      <c r="G10" s="124" t="e">
        <f>IF(C9&gt;0,VLOOKUP(C9,kpi!$C$3:$H$77,6,0),"-")</f>
        <v>#N/A</v>
      </c>
      <c r="H10" s="124" t="e">
        <f>IF(C9&gt;0,VLOOKUP(C9,kpi!$C$3:$I$77,7,0),"-")</f>
        <v>#N/A</v>
      </c>
      <c r="I10" s="125" t="e">
        <f>IF(C9&gt;0,VLOOKUP(C9,kpi!$C$3:$J$77,8,0),"-")</f>
        <v>#N/A</v>
      </c>
    </row>
    <row r="11" spans="1:9" ht="24">
      <c r="A11" s="131"/>
      <c r="B11" s="761" t="s">
        <v>11</v>
      </c>
      <c r="C11" s="762"/>
      <c r="D11" s="132">
        <f>SUM(D5:D10)</f>
        <v>70</v>
      </c>
      <c r="E11" s="132"/>
      <c r="F11" s="132"/>
      <c r="G11" s="132"/>
      <c r="H11" s="132"/>
      <c r="I11" s="132"/>
    </row>
    <row r="12" spans="1:9">
      <c r="A12" s="149" t="s">
        <v>12</v>
      </c>
      <c r="B12" s="733" t="s">
        <v>13</v>
      </c>
      <c r="C12" s="733"/>
      <c r="D12" s="733"/>
      <c r="E12" s="733"/>
      <c r="F12" s="733"/>
      <c r="G12" s="733"/>
      <c r="H12" s="733"/>
      <c r="I12" s="733"/>
    </row>
    <row r="13" spans="1:9">
      <c r="B13" s="733" t="s">
        <v>336</v>
      </c>
      <c r="C13" s="733"/>
      <c r="D13" s="733"/>
      <c r="E13" s="733"/>
      <c r="F13" s="733"/>
      <c r="G13" s="733"/>
      <c r="H13" s="733"/>
      <c r="I13" s="733"/>
    </row>
    <row r="14" spans="1:9">
      <c r="B14" s="734" t="s">
        <v>14</v>
      </c>
      <c r="C14" s="734"/>
      <c r="D14" s="734"/>
      <c r="E14" s="734"/>
      <c r="F14" s="734"/>
      <c r="G14" s="734"/>
      <c r="H14" s="734"/>
      <c r="I14" s="734"/>
    </row>
  </sheetData>
  <sheetProtection algorithmName="SHA-512" hashValue="sOqNcVWi0yk5+glxOyZ+IkQgm8UBiazFTEwxcCwZEmEuAGe5OVjwlwJoyuc8LwsMUkbM79kpjIBiwajyMsbsBA==" saltValue="CmutT/trsNPc5jaBcm0GRQ==" spinCount="100000" sheet="1" objects="1" scenarios="1"/>
  <protectedRanges>
    <protectedRange sqref="C9:I9 C5:I5 C7:I7" name="Range1"/>
  </protectedRanges>
  <mergeCells count="19">
    <mergeCell ref="A7:A8"/>
    <mergeCell ref="A9:A10"/>
    <mergeCell ref="B11:C11"/>
    <mergeCell ref="B14:I14"/>
    <mergeCell ref="A3:A4"/>
    <mergeCell ref="D3:D4"/>
    <mergeCell ref="E3:I3"/>
    <mergeCell ref="B12:I12"/>
    <mergeCell ref="B13:I13"/>
    <mergeCell ref="B5:B6"/>
    <mergeCell ref="C5:C6"/>
    <mergeCell ref="D5:D6"/>
    <mergeCell ref="B7:B8"/>
    <mergeCell ref="C7:C8"/>
    <mergeCell ref="D7:D8"/>
    <mergeCell ref="B9:B10"/>
    <mergeCell ref="C9:C10"/>
    <mergeCell ref="D9:D10"/>
    <mergeCell ref="A5:A6"/>
  </mergeCells>
  <phoneticPr fontId="53" type="noConversion"/>
  <dataValidations count="1">
    <dataValidation type="list" allowBlank="1" showInputMessage="1" showErrorMessage="1" sqref="C5:C10" xr:uid="{05CE9C85-8C64-40D0-B6E1-0755AC682498}">
      <formula1>#REF!</formula1>
    </dataValidation>
  </dataValidations>
  <printOptions horizontalCentered="1"/>
  <pageMargins left="0.78740157480314965" right="0.31496062992125984" top="0.74803149606299213" bottom="0.35433070866141736" header="0.31496062992125984" footer="0.31496062992125984"/>
  <pageSetup paperSize="9" fitToHeight="0" orientation="landscape" horizontalDpi="4294967293" r:id="rId1"/>
  <headerFooter>
    <oddHeader>&amp;C&amp;"TH SarabunIT๙,Regular"&amp;16 2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2"/>
  <sheetViews>
    <sheetView zoomScale="82" zoomScaleNormal="82" workbookViewId="0">
      <selection activeCell="H9" sqref="H9"/>
    </sheetView>
  </sheetViews>
  <sheetFormatPr defaultColWidth="9" defaultRowHeight="20.25"/>
  <cols>
    <col min="1" max="1" width="8.75" style="1" customWidth="1"/>
    <col min="2" max="2" width="20" style="1" customWidth="1"/>
    <col min="3" max="3" width="58.125" style="1" customWidth="1"/>
    <col min="4" max="4" width="13.25" style="1" customWidth="1"/>
    <col min="5" max="5" width="13.75" style="1" customWidth="1"/>
    <col min="6" max="6" width="13.625" style="1" customWidth="1"/>
    <col min="7" max="16384" width="9" style="1"/>
  </cols>
  <sheetData>
    <row r="1" spans="1:6" ht="24">
      <c r="A1" s="1" t="s">
        <v>15</v>
      </c>
      <c r="F1" s="41"/>
    </row>
    <row r="3" spans="1:6" ht="25.5" customHeight="1">
      <c r="A3" s="765" t="s">
        <v>16</v>
      </c>
      <c r="B3" s="764" t="s">
        <v>17</v>
      </c>
      <c r="C3" s="764"/>
      <c r="D3" s="764"/>
      <c r="E3" s="110" t="s">
        <v>24</v>
      </c>
      <c r="F3" s="110" t="s">
        <v>29</v>
      </c>
    </row>
    <row r="4" spans="1:6" ht="25.5" customHeight="1">
      <c r="A4" s="766"/>
      <c r="B4" s="110" t="s">
        <v>18</v>
      </c>
      <c r="C4" s="110" t="s">
        <v>21</v>
      </c>
      <c r="D4" s="110" t="s">
        <v>24</v>
      </c>
      <c r="E4" s="7" t="s">
        <v>27</v>
      </c>
      <c r="F4" s="10" t="s">
        <v>30</v>
      </c>
    </row>
    <row r="5" spans="1:6" ht="25.5" customHeight="1">
      <c r="A5" s="766"/>
      <c r="B5" s="7" t="s">
        <v>19</v>
      </c>
      <c r="C5" s="7" t="s">
        <v>22</v>
      </c>
      <c r="D5" s="7" t="s">
        <v>25</v>
      </c>
      <c r="E5" s="7" t="s">
        <v>25</v>
      </c>
      <c r="F5" s="9">
        <v>5</v>
      </c>
    </row>
    <row r="6" spans="1:6" ht="25.5" customHeight="1">
      <c r="A6" s="767"/>
      <c r="B6" s="7" t="s">
        <v>20</v>
      </c>
      <c r="C6" s="7" t="s">
        <v>23</v>
      </c>
      <c r="D6" s="7" t="s">
        <v>26</v>
      </c>
      <c r="E6" s="7" t="s">
        <v>28</v>
      </c>
      <c r="F6" s="8"/>
    </row>
    <row r="7" spans="1:6" ht="56.25" customHeight="1">
      <c r="A7" s="135">
        <f>'p2'!A5</f>
        <v>1</v>
      </c>
      <c r="B7" s="101">
        <v>99</v>
      </c>
      <c r="C7" s="134" t="str">
        <f>IF('p2'!C5&gt;0,VLOOKUP('p2'!C5,kpi!$C$3:$R$77,16,0),"-")</f>
        <v>ทะเบียน/ตารางการปฏิบัติงานประจำวัน</v>
      </c>
      <c r="D7" s="184">
        <v>5</v>
      </c>
      <c r="E7" s="185">
        <v>5</v>
      </c>
      <c r="F7" s="132">
        <f>'p2'!D5*'p3'!E7/5</f>
        <v>30</v>
      </c>
    </row>
    <row r="8" spans="1:6" ht="56.25" customHeight="1">
      <c r="A8" s="135">
        <f>'p2'!A7</f>
        <v>2</v>
      </c>
      <c r="B8" s="101">
        <v>80</v>
      </c>
      <c r="C8" s="134" t="e">
        <f>IF('p2'!C7&gt;0,VLOOKUP('p2'!C7,kpi!$C$3:$R$77,16,0),"-")</f>
        <v>#N/A</v>
      </c>
      <c r="D8" s="184">
        <v>4</v>
      </c>
      <c r="E8" s="185">
        <v>4</v>
      </c>
      <c r="F8" s="132">
        <f>'p2'!D7*'p3'!E8/5</f>
        <v>24</v>
      </c>
    </row>
    <row r="9" spans="1:6" ht="56.25" customHeight="1">
      <c r="A9" s="135">
        <f>'p2'!A9</f>
        <v>3</v>
      </c>
      <c r="B9" s="101">
        <v>100</v>
      </c>
      <c r="C9" s="134" t="e">
        <f>IF('p2'!C9&gt;0,VLOOKUP('p2'!C9,kpi!$C$3:$R$77,16,0),"-")</f>
        <v>#N/A</v>
      </c>
      <c r="D9" s="184">
        <v>5</v>
      </c>
      <c r="E9" s="185">
        <v>5</v>
      </c>
      <c r="F9" s="132">
        <f>'p2'!D9*'p3'!E9/5</f>
        <v>10</v>
      </c>
    </row>
    <row r="10" spans="1:6" ht="31.5" customHeight="1">
      <c r="A10" s="3"/>
      <c r="B10" s="763"/>
      <c r="C10" s="763"/>
      <c r="D10" s="49"/>
      <c r="E10" s="49"/>
      <c r="F10" s="133">
        <f>SUM(F7:F9)</f>
        <v>64</v>
      </c>
    </row>
    <row r="12" spans="1:6">
      <c r="A12" s="1" t="s">
        <v>12</v>
      </c>
      <c r="B12" s="4" t="s">
        <v>31</v>
      </c>
    </row>
  </sheetData>
  <sheetProtection algorithmName="SHA-512" hashValue="iQIZccReIx8uaUPHXDEG2S1SyQVwCntUj3bq3Xpk1zhsW1xvYsUfKZwO3+FSge5yI76YNP74rVqRm7+oFldE9g==" saltValue="78ImfiNHuKQuSlGaFOxbNg==" spinCount="100000" sheet="1" objects="1" scenarios="1"/>
  <protectedRanges>
    <protectedRange sqref="B7:E9" name="Range1"/>
  </protectedRanges>
  <mergeCells count="3">
    <mergeCell ref="B10:C10"/>
    <mergeCell ref="B3:D3"/>
    <mergeCell ref="A3:A6"/>
  </mergeCells>
  <conditionalFormatting sqref="F7:F10">
    <cfRule type="cellIs" dxfId="6" priority="1" operator="equal">
      <formula>0</formula>
    </cfRule>
  </conditionalFormatting>
  <printOptions horizontalCentered="1"/>
  <pageMargins left="0.78740157480314965" right="0.31496062992125984" top="0.74803149606299213" bottom="0.35433070866141736" header="0.31496062992125984" footer="0.31496062992125984"/>
  <pageSetup paperSize="9" fitToHeight="0" orientation="landscape" horizontalDpi="4294967293" r:id="rId1"/>
  <headerFooter>
    <oddHeader>&amp;C&amp;"TH SarabunIT๙,Regular"&amp;16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31</vt:i4>
      </vt:variant>
      <vt:variant>
        <vt:lpstr>ช่วงที่มีชื่อ</vt:lpstr>
      </vt:variant>
      <vt:variant>
        <vt:i4>3</vt:i4>
      </vt:variant>
    </vt:vector>
  </HeadingPairs>
  <TitlesOfParts>
    <vt:vector size="34" baseType="lpstr">
      <vt:lpstr>kpi</vt:lpstr>
      <vt:lpstr>code</vt:lpstr>
      <vt:lpstr>p1</vt:lpstr>
      <vt:lpstr>กำหนด-MOU</vt:lpstr>
      <vt:lpstr>ข้อตกลงในการปฏิบัติราชการ</vt:lpstr>
      <vt:lpstr>mou1</vt:lpstr>
      <vt:lpstr>mou2</vt:lpstr>
      <vt:lpstr>p2</vt:lpstr>
      <vt:lpstr>p3</vt:lpstr>
      <vt:lpstr>standard</vt:lpstr>
      <vt:lpstr>Competency</vt:lpstr>
      <vt:lpstr>แบบประเมินสมรรถนะหลัก</vt:lpstr>
      <vt:lpstr>แบบประเมินสมรรถนะประจำสายงาน</vt:lpstr>
      <vt:lpstr>p4</vt:lpstr>
      <vt:lpstr>p4(อาวุโส)</vt:lpstr>
      <vt:lpstr>p4(ชนพ)</vt:lpstr>
      <vt:lpstr>p5</vt:lpstr>
      <vt:lpstr>p6</vt:lpstr>
      <vt:lpstr>p7</vt:lpstr>
      <vt:lpstr>p8</vt:lpstr>
      <vt:lpstr>p9</vt:lpstr>
      <vt:lpstr>p10</vt:lpstr>
      <vt:lpstr>p11</vt:lpstr>
      <vt:lpstr>สรุป</vt:lpstr>
      <vt:lpstr>สรุป (วันลา)</vt:lpstr>
      <vt:lpstr>รอบที่ 1</vt:lpstr>
      <vt:lpstr>รอบที่ 2</vt:lpstr>
      <vt:lpstr>รวมทั้งปี</vt:lpstr>
      <vt:lpstr>3)อ.ห้วยทับทัน</vt:lpstr>
      <vt:lpstr>4)รายละเอียดการปรับค่าจ้าง(รวม)</vt:lpstr>
      <vt:lpstr>แบบบันทึกคะแนน(โดยผู้ประเมิน)</vt:lpstr>
      <vt:lpstr>ข้อตกลงในการปฏิบัติราชการ!_Hlk130893849</vt:lpstr>
      <vt:lpstr>'4)รายละเอียดการปรับค่าจ้าง(รวม)'!Print_Titles</vt:lpstr>
      <vt:lpstr>'mou2'!Print_Titles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MasterIT</dc:creator>
  <cp:lastModifiedBy>จิราภรณ์ บุญมาก</cp:lastModifiedBy>
  <cp:lastPrinted>2025-03-03T11:38:29Z</cp:lastPrinted>
  <dcterms:created xsi:type="dcterms:W3CDTF">2015-06-05T18:17:20Z</dcterms:created>
  <dcterms:modified xsi:type="dcterms:W3CDTF">2025-12-22T03:24:43Z</dcterms:modified>
</cp:coreProperties>
</file>